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5970" activeTab="4"/>
  </bookViews>
  <sheets>
    <sheet name="1" sheetId="1" r:id="rId1"/>
    <sheet name="fume gas" sheetId="2" r:id="rId2"/>
    <sheet name="_2" sheetId="3" r:id="rId3"/>
    <sheet name="NG" sheetId="4" r:id="rId4"/>
    <sheet name="_3" sheetId="5" r:id="rId5"/>
    <sheet name="a" sheetId="6" r:id="rId6"/>
  </sheets>
  <definedNames>
    <definedName name="_xlnm.Print_Area" localSheetId="2">'_2'!$A$1:$U$63</definedName>
    <definedName name="_xlnm.Print_Area" localSheetId="4">'_3'!$A$1:$U$63</definedName>
    <definedName name="_xlnm.Print_Area" localSheetId="0">'1'!$A$1:$U$63</definedName>
    <definedName name="_xlnm.Print_Area" localSheetId="5">'a'!$A$1:$U$63</definedName>
    <definedName name="_xlnm.Print_Area" localSheetId="1">'fume gas'!$A$1:$U$63</definedName>
    <definedName name="_xlnm.Print_Area" localSheetId="3">'NG'!$A$1:$U$63</definedName>
  </definedNames>
  <calcPr fullCalcOnLoad="1"/>
</workbook>
</file>

<file path=xl/sharedStrings.xml><?xml version="1.0" encoding="utf-8"?>
<sst xmlns="http://schemas.openxmlformats.org/spreadsheetml/2006/main" count="293" uniqueCount="171">
  <si>
    <t>*2)</t>
  </si>
  <si>
    <t>*3)</t>
  </si>
  <si>
    <t>*4)</t>
  </si>
  <si>
    <r>
      <t xml:space="preserve"> </t>
    </r>
    <r>
      <rPr>
        <b/>
        <u val="single"/>
        <sz val="8"/>
        <rFont val="Arial"/>
        <family val="2"/>
      </rPr>
      <t>Remarks</t>
    </r>
  </si>
  <si>
    <t xml:space="preserve"> NTES</t>
  </si>
  <si>
    <t xml:space="preserve">Narai Thermal Engineeering Services </t>
  </si>
  <si>
    <t>Doc. No.</t>
  </si>
  <si>
    <t>Date</t>
  </si>
  <si>
    <t>Revision</t>
  </si>
  <si>
    <t>A A A A A</t>
  </si>
  <si>
    <t xml:space="preserve"> Project</t>
  </si>
  <si>
    <t>Job No.</t>
  </si>
  <si>
    <t xml:space="preserve"> Client</t>
  </si>
  <si>
    <t>Doc. No.</t>
  </si>
  <si>
    <t xml:space="preserve"> Contractor</t>
  </si>
  <si>
    <t>Date</t>
  </si>
  <si>
    <t xml:space="preserve"> Code/Standard</t>
  </si>
  <si>
    <t>Revision</t>
  </si>
  <si>
    <t xml:space="preserve"> Service of Unit</t>
  </si>
  <si>
    <t>Item No.</t>
  </si>
  <si>
    <t xml:space="preserve"> Type</t>
  </si>
  <si>
    <r>
      <t xml:space="preserve"> </t>
    </r>
    <r>
      <rPr>
        <b/>
        <u val="single"/>
        <sz val="8"/>
        <rFont val="Arial"/>
        <family val="2"/>
      </rPr>
      <t>Remarks</t>
    </r>
  </si>
  <si>
    <t>D E S I G N     I N F O R M A T I O N</t>
  </si>
  <si>
    <t>DI - AAA - 100</t>
  </si>
  <si>
    <t>2008.  8.  1.</t>
  </si>
  <si>
    <t>- B L A N K -</t>
  </si>
  <si>
    <t>B B B B B</t>
  </si>
  <si>
    <t>F L U I D     P R O P E R T I E S</t>
  </si>
  <si>
    <t>FP - GM - 100</t>
  </si>
  <si>
    <t>Gas Mixture</t>
  </si>
  <si>
    <t xml:space="preserve"> Kind of Fluid</t>
  </si>
  <si>
    <t>Component</t>
  </si>
  <si>
    <t>H2O</t>
  </si>
  <si>
    <t>N2</t>
  </si>
  <si>
    <t>O2</t>
  </si>
  <si>
    <t>CO2</t>
  </si>
  <si>
    <t>SO2</t>
  </si>
  <si>
    <t/>
  </si>
  <si>
    <t>volume%</t>
  </si>
  <si>
    <t>Total</t>
  </si>
  <si>
    <t xml:space="preserve"> Molecular Weight</t>
  </si>
  <si>
    <t xml:space="preserve"> Density</t>
  </si>
  <si>
    <t>kg/Nm3</t>
  </si>
  <si>
    <t>℃</t>
  </si>
  <si>
    <t>M. Weight</t>
  </si>
  <si>
    <t>C O M P O S I T I O N</t>
  </si>
  <si>
    <t>P R O P E R T I E S</t>
  </si>
  <si>
    <t>Temperature</t>
  </si>
  <si>
    <t>Spec. Heat</t>
  </si>
  <si>
    <t>Viscosity</t>
  </si>
  <si>
    <t>Prandtl No.</t>
  </si>
  <si>
    <t>Density</t>
  </si>
  <si>
    <t>kg/m3</t>
  </si>
  <si>
    <r>
      <t>kcal/h.</t>
    </r>
    <r>
      <rPr>
        <sz val="8"/>
        <rFont val="돋움"/>
        <family val="3"/>
      </rPr>
      <t>℃</t>
    </r>
  </si>
  <si>
    <t>cP</t>
  </si>
  <si>
    <t>Thermal Cond.</t>
  </si>
  <si>
    <r>
      <t>kcal/m.h.</t>
    </r>
    <r>
      <rPr>
        <sz val="8"/>
        <rFont val="돋움"/>
        <family val="3"/>
      </rPr>
      <t>℃</t>
    </r>
  </si>
  <si>
    <t>Mean</t>
  </si>
  <si>
    <t>Instant</t>
  </si>
  <si>
    <t>*1)</t>
  </si>
  <si>
    <t>*5)</t>
  </si>
  <si>
    <t>Enthalpy</t>
  </si>
  <si>
    <t>kcal/kg</t>
  </si>
  <si>
    <t>*1)</t>
  </si>
  <si>
    <t>*5)</t>
  </si>
  <si>
    <t>2011.   5.   18.</t>
  </si>
  <si>
    <t xml:space="preserve"> Property</t>
  </si>
  <si>
    <t>F L U I D     P R O P E R T I E S</t>
  </si>
  <si>
    <t xml:space="preserve"> Kind of Fluid</t>
  </si>
  <si>
    <t>Gas Mixture</t>
  </si>
  <si>
    <t>Doc. No.</t>
  </si>
  <si>
    <t>FP - GM - 100</t>
  </si>
  <si>
    <t xml:space="preserve"> Property</t>
  </si>
  <si>
    <t>Date</t>
  </si>
  <si>
    <t>Revision</t>
  </si>
  <si>
    <t>C O M P O S I T I O N</t>
  </si>
  <si>
    <t>Component</t>
  </si>
  <si>
    <t>M. Weight</t>
  </si>
  <si>
    <t>Total</t>
  </si>
  <si>
    <t>℃</t>
  </si>
  <si>
    <t xml:space="preserve"> Molecular Weight</t>
  </si>
  <si>
    <t xml:space="preserve"> Density</t>
  </si>
  <si>
    <t>kg/Nm3</t>
  </si>
  <si>
    <t>P R O P E R T I E S</t>
  </si>
  <si>
    <t>Temperature</t>
  </si>
  <si>
    <t>Density</t>
  </si>
  <si>
    <t>Enthalpy</t>
  </si>
  <si>
    <t>Spec. Heat</t>
  </si>
  <si>
    <t>Viscosity</t>
  </si>
  <si>
    <t>Thermal Cond.</t>
  </si>
  <si>
    <t>Prandtl No.</t>
  </si>
  <si>
    <t>Mean</t>
  </si>
  <si>
    <t>Instant</t>
  </si>
  <si>
    <t>kg/m3</t>
  </si>
  <si>
    <t>kcal/kg</t>
  </si>
  <si>
    <r>
      <t>kcal/m.h.</t>
    </r>
    <r>
      <rPr>
        <sz val="8"/>
        <rFont val="돋움"/>
        <family val="3"/>
      </rPr>
      <t>℃</t>
    </r>
  </si>
  <si>
    <r>
      <t xml:space="preserve"> </t>
    </r>
    <r>
      <rPr>
        <b/>
        <u val="single"/>
        <sz val="8"/>
        <rFont val="Arial"/>
        <family val="2"/>
      </rPr>
      <t>Remarks</t>
    </r>
  </si>
  <si>
    <t>*1)</t>
  </si>
  <si>
    <t>*5)</t>
  </si>
  <si>
    <t xml:space="preserve"> NTES</t>
  </si>
  <si>
    <t xml:space="preserve">Narai Thermal Engineeering Services </t>
  </si>
  <si>
    <t>2012.   4.   3.</t>
  </si>
  <si>
    <t>* Cal'd using a function " gmprop12 "</t>
  </si>
  <si>
    <t>* Cal'd using a function " gmprop12 "</t>
  </si>
  <si>
    <t>kg/mh</t>
  </si>
  <si>
    <t>H2O, 10k</t>
  </si>
  <si>
    <t>CH4</t>
  </si>
  <si>
    <t>Ar</t>
  </si>
  <si>
    <t>CO</t>
  </si>
  <si>
    <t>H2, 10k</t>
  </si>
  <si>
    <t>Doc. No.</t>
  </si>
  <si>
    <t xml:space="preserve"> Property</t>
  </si>
  <si>
    <t>Date</t>
  </si>
  <si>
    <t>Revision</t>
  </si>
  <si>
    <t>kg/Nm3</t>
  </si>
  <si>
    <t>Enthalpy</t>
  </si>
  <si>
    <t>Thermal Cond.</t>
  </si>
  <si>
    <t>kcal/kg</t>
  </si>
  <si>
    <r>
      <t xml:space="preserve"> </t>
    </r>
    <r>
      <rPr>
        <b/>
        <u val="single"/>
        <sz val="8"/>
        <rFont val="Arial"/>
        <family val="2"/>
      </rPr>
      <t>Remarks</t>
    </r>
  </si>
  <si>
    <t xml:space="preserve"> NTES</t>
  </si>
  <si>
    <t xml:space="preserve">Narai Thermal Engineeering Services </t>
  </si>
  <si>
    <t>2012.   5.   9.</t>
  </si>
  <si>
    <t>Natural Gas</t>
  </si>
  <si>
    <t>CH4, 20k</t>
  </si>
  <si>
    <t>C2H6</t>
  </si>
  <si>
    <t>C3H8</t>
  </si>
  <si>
    <r>
      <t>kcal/kg.</t>
    </r>
    <r>
      <rPr>
        <sz val="8"/>
        <rFont val="돋움"/>
        <family val="3"/>
      </rPr>
      <t>℃</t>
    </r>
  </si>
  <si>
    <t>i-C4H10</t>
  </si>
  <si>
    <t>n-C4H10</t>
  </si>
  <si>
    <t>i-C5H12</t>
  </si>
  <si>
    <t>n-C5H12</t>
  </si>
  <si>
    <t>n-C6H14</t>
  </si>
  <si>
    <t>F L U I D     P R O P E R T I E S</t>
  </si>
  <si>
    <t xml:space="preserve"> Kind of Fluid</t>
  </si>
  <si>
    <t>Natural Gas</t>
  </si>
  <si>
    <t>Doc. No.</t>
  </si>
  <si>
    <t>FP - GM - 100</t>
  </si>
  <si>
    <t xml:space="preserve"> Property</t>
  </si>
  <si>
    <t>Date</t>
  </si>
  <si>
    <t>Revision</t>
  </si>
  <si>
    <t>C O M P O S I T I O N</t>
  </si>
  <si>
    <t>Component</t>
  </si>
  <si>
    <t>M. Weight</t>
  </si>
  <si>
    <t>Total</t>
  </si>
  <si>
    <t>℃</t>
  </si>
  <si>
    <t xml:space="preserve"> Molecular Weight</t>
  </si>
  <si>
    <t xml:space="preserve"> Density</t>
  </si>
  <si>
    <t>kg/Nm3</t>
  </si>
  <si>
    <t>P R O P E R T I E S</t>
  </si>
  <si>
    <t>Temperature</t>
  </si>
  <si>
    <t>Density</t>
  </si>
  <si>
    <t>Enthalpy</t>
  </si>
  <si>
    <t>Spec. Heat</t>
  </si>
  <si>
    <t>Viscosity</t>
  </si>
  <si>
    <t>Thermal Cond.</t>
  </si>
  <si>
    <t>Prandtl No.</t>
  </si>
  <si>
    <t>Mean</t>
  </si>
  <si>
    <t>Instant</t>
  </si>
  <si>
    <t>kg/m3</t>
  </si>
  <si>
    <t>kcal/kg</t>
  </si>
  <si>
    <r>
      <t>kcal/kg.</t>
    </r>
    <r>
      <rPr>
        <sz val="8"/>
        <rFont val="돋움"/>
        <family val="3"/>
      </rPr>
      <t>℃</t>
    </r>
  </si>
  <si>
    <t>kg/mh</t>
  </si>
  <si>
    <r>
      <t>kcal/m.h.</t>
    </r>
    <r>
      <rPr>
        <sz val="8"/>
        <rFont val="돋움"/>
        <family val="3"/>
      </rPr>
      <t>℃</t>
    </r>
  </si>
  <si>
    <t>* Cal'd using a function " gmprop12 "</t>
  </si>
  <si>
    <r>
      <t xml:space="preserve"> </t>
    </r>
    <r>
      <rPr>
        <b/>
        <u val="single"/>
        <sz val="8"/>
        <rFont val="Arial"/>
        <family val="2"/>
      </rPr>
      <t>Remarks</t>
    </r>
  </si>
  <si>
    <t>*1)</t>
  </si>
  <si>
    <t>*5)</t>
  </si>
  <si>
    <t xml:space="preserve"> NTES</t>
  </si>
  <si>
    <t xml:space="preserve">Narai Thermal Engineeering Services </t>
  </si>
  <si>
    <t>2013.   3.   28.</t>
  </si>
  <si>
    <t>H2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</si>
</sst>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00000_ 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0.0000000000_ "/>
  </numFmts>
  <fonts count="10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84" fontId="2" fillId="0" borderId="0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84" fontId="2" fillId="0" borderId="15" xfId="0" applyNumberFormat="1" applyFont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8" fontId="2" fillId="0" borderId="29" xfId="0" applyNumberFormat="1" applyFont="1" applyBorder="1" applyAlignment="1">
      <alignment horizontal="center"/>
    </xf>
    <xf numFmtId="178" fontId="2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8" fontId="2" fillId="0" borderId="32" xfId="0" applyNumberFormat="1" applyFont="1" applyBorder="1" applyAlignment="1">
      <alignment horizontal="center"/>
    </xf>
    <xf numFmtId="178" fontId="2" fillId="0" borderId="3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8" fontId="2" fillId="0" borderId="34" xfId="0" applyNumberFormat="1" applyFont="1" applyBorder="1" applyAlignment="1">
      <alignment horizontal="center"/>
    </xf>
    <xf numFmtId="178" fontId="2" fillId="0" borderId="35" xfId="0" applyNumberFormat="1" applyFont="1" applyBorder="1" applyAlignment="1">
      <alignment horizontal="center"/>
    </xf>
    <xf numFmtId="178" fontId="2" fillId="0" borderId="27" xfId="0" applyNumberFormat="1" applyFont="1" applyBorder="1" applyAlignment="1">
      <alignment horizontal="center"/>
    </xf>
    <xf numFmtId="178" fontId="2" fillId="0" borderId="28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184" fontId="2" fillId="0" borderId="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84" fontId="3" fillId="0" borderId="5" xfId="0" applyNumberFormat="1" applyFont="1" applyBorder="1" applyAlignment="1">
      <alignment horizontal="right"/>
    </xf>
    <xf numFmtId="184" fontId="2" fillId="0" borderId="5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4" fontId="3" fillId="0" borderId="9" xfId="0" applyNumberFormat="1" applyFont="1" applyBorder="1" applyAlignment="1">
      <alignment horizontal="right"/>
    </xf>
    <xf numFmtId="184" fontId="2" fillId="0" borderId="9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84" fontId="2" fillId="0" borderId="6" xfId="0" applyNumberFormat="1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4" fontId="3" fillId="0" borderId="6" xfId="0" applyNumberFormat="1" applyFont="1" applyBorder="1" applyAlignment="1">
      <alignment horizontal="right"/>
    </xf>
    <xf numFmtId="184" fontId="3" fillId="0" borderId="13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4" fontId="3" fillId="0" borderId="3" xfId="0" applyNumberFormat="1" applyFont="1" applyBorder="1" applyAlignment="1">
      <alignment horizontal="right"/>
    </xf>
    <xf numFmtId="184" fontId="2" fillId="0" borderId="3" xfId="0" applyNumberFormat="1" applyFont="1" applyBorder="1" applyAlignment="1">
      <alignment horizontal="right"/>
    </xf>
    <xf numFmtId="184" fontId="3" fillId="0" borderId="18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7" fontId="2" fillId="0" borderId="2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center"/>
    </xf>
    <xf numFmtId="178" fontId="2" fillId="0" borderId="6" xfId="0" applyNumberFormat="1" applyFont="1" applyBorder="1" applyAlignment="1">
      <alignment horizontal="center"/>
    </xf>
    <xf numFmtId="178" fontId="2" fillId="0" borderId="9" xfId="0" applyNumberFormat="1" applyFont="1" applyBorder="1" applyAlignment="1">
      <alignment horizontal="center"/>
    </xf>
    <xf numFmtId="184" fontId="2" fillId="0" borderId="6" xfId="0" applyNumberFormat="1" applyFont="1" applyBorder="1" applyAlignment="1">
      <alignment horizontal="center"/>
    </xf>
    <xf numFmtId="184" fontId="2" fillId="0" borderId="9" xfId="0" applyNumberFormat="1" applyFont="1" applyBorder="1" applyAlignment="1">
      <alignment horizontal="center"/>
    </xf>
    <xf numFmtId="178" fontId="3" fillId="0" borderId="3" xfId="0" applyNumberFormat="1" applyFont="1" applyBorder="1" applyAlignment="1">
      <alignment horizontal="center"/>
    </xf>
    <xf numFmtId="178" fontId="3" fillId="0" borderId="5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8" fontId="3" fillId="0" borderId="9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7.emf" /><Relationship Id="rId6" Type="http://schemas.openxmlformats.org/officeDocument/2006/relationships/image" Target="../media/image22.emf" /><Relationship Id="rId7" Type="http://schemas.openxmlformats.org/officeDocument/2006/relationships/image" Target="../media/image25.emf" /><Relationship Id="rId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2.emf" /><Relationship Id="rId9" Type="http://schemas.openxmlformats.org/officeDocument/2006/relationships/image" Target="../media/image25.emf" /><Relationship Id="rId10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21.emf" /><Relationship Id="rId6" Type="http://schemas.openxmlformats.org/officeDocument/2006/relationships/image" Target="../media/image26.emf" /><Relationship Id="rId7" Type="http://schemas.openxmlformats.org/officeDocument/2006/relationships/image" Target="../media/image31.emf" /><Relationship Id="rId8" Type="http://schemas.openxmlformats.org/officeDocument/2006/relationships/image" Target="../media/image22.emf" /><Relationship Id="rId9" Type="http://schemas.openxmlformats.org/officeDocument/2006/relationships/image" Target="../media/image25.emf" /><Relationship Id="rId10" Type="http://schemas.openxmlformats.org/officeDocument/2006/relationships/image" Target="../media/image3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5.emf" /><Relationship Id="rId3" Type="http://schemas.openxmlformats.org/officeDocument/2006/relationships/image" Target="../media/image16.emf" /><Relationship Id="rId4" Type="http://schemas.openxmlformats.org/officeDocument/2006/relationships/image" Target="../media/image27.emf" /><Relationship Id="rId5" Type="http://schemas.openxmlformats.org/officeDocument/2006/relationships/image" Target="../media/image15.emf" /><Relationship Id="rId6" Type="http://schemas.openxmlformats.org/officeDocument/2006/relationships/image" Target="../media/image28.emf" /><Relationship Id="rId7" Type="http://schemas.openxmlformats.org/officeDocument/2006/relationships/image" Target="../media/image29.emf" /><Relationship Id="rId8" Type="http://schemas.openxmlformats.org/officeDocument/2006/relationships/image" Target="../media/image30.emf" /><Relationship Id="rId9" Type="http://schemas.openxmlformats.org/officeDocument/2006/relationships/image" Target="../media/image33.emf" /><Relationship Id="rId10" Type="http://schemas.openxmlformats.org/officeDocument/2006/relationships/image" Target="../media/image34.emf" /><Relationship Id="rId11" Type="http://schemas.openxmlformats.org/officeDocument/2006/relationships/image" Target="../media/image22.emf" /><Relationship Id="rId12" Type="http://schemas.openxmlformats.org/officeDocument/2006/relationships/image" Target="../media/image3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2.emf" /><Relationship Id="rId3" Type="http://schemas.openxmlformats.org/officeDocument/2006/relationships/image" Target="../media/image36.emf" /><Relationship Id="rId4" Type="http://schemas.openxmlformats.org/officeDocument/2006/relationships/image" Target="../media/image40.emf" /><Relationship Id="rId5" Type="http://schemas.openxmlformats.org/officeDocument/2006/relationships/image" Target="../media/image25.emf" /><Relationship Id="rId6" Type="http://schemas.openxmlformats.org/officeDocument/2006/relationships/image" Target="../media/image22.emf" /><Relationship Id="rId7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0</xdr:colOff>
      <xdr:row>12</xdr:row>
      <xdr:rowOff>9525</xdr:rowOff>
    </xdr:to>
    <xdr:pic>
      <xdr:nvPicPr>
        <xdr:cNvPr id="1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0</xdr:rowOff>
    </xdr:from>
    <xdr:to>
      <xdr:col>4</xdr:col>
      <xdr:colOff>0</xdr:colOff>
      <xdr:row>13</xdr:row>
      <xdr:rowOff>9525</xdr:rowOff>
    </xdr:to>
    <xdr:pic>
      <xdr:nvPicPr>
        <xdr:cNvPr id="2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0</xdr:rowOff>
    </xdr:from>
    <xdr:to>
      <xdr:col>4</xdr:col>
      <xdr:colOff>0</xdr:colOff>
      <xdr:row>14</xdr:row>
      <xdr:rowOff>9525</xdr:rowOff>
    </xdr:to>
    <xdr:pic>
      <xdr:nvPicPr>
        <xdr:cNvPr id="3" name="Combo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0</xdr:rowOff>
    </xdr:from>
    <xdr:to>
      <xdr:col>4</xdr:col>
      <xdr:colOff>0</xdr:colOff>
      <xdr:row>15</xdr:row>
      <xdr:rowOff>9525</xdr:rowOff>
    </xdr:to>
    <xdr:pic>
      <xdr:nvPicPr>
        <xdr:cNvPr id="4" name="ComboBox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2000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4</xdr:col>
      <xdr:colOff>0</xdr:colOff>
      <xdr:row>16</xdr:row>
      <xdr:rowOff>19050</xdr:rowOff>
    </xdr:to>
    <xdr:pic>
      <xdr:nvPicPr>
        <xdr:cNvPr id="5" name="Combo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1431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16</xdr:row>
      <xdr:rowOff>0</xdr:rowOff>
    </xdr:from>
    <xdr:to>
      <xdr:col>4</xdr:col>
      <xdr:colOff>0</xdr:colOff>
      <xdr:row>17</xdr:row>
      <xdr:rowOff>9525</xdr:rowOff>
    </xdr:to>
    <xdr:pic>
      <xdr:nvPicPr>
        <xdr:cNvPr id="6" name="ComboBox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17</xdr:row>
      <xdr:rowOff>0</xdr:rowOff>
    </xdr:from>
    <xdr:to>
      <xdr:col>4</xdr:col>
      <xdr:colOff>0</xdr:colOff>
      <xdr:row>18</xdr:row>
      <xdr:rowOff>9525</xdr:rowOff>
    </xdr:to>
    <xdr:pic>
      <xdr:nvPicPr>
        <xdr:cNvPr id="7" name="ComboBox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428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18</xdr:row>
      <xdr:rowOff>0</xdr:rowOff>
    </xdr:from>
    <xdr:to>
      <xdr:col>4</xdr:col>
      <xdr:colOff>0</xdr:colOff>
      <xdr:row>19</xdr:row>
      <xdr:rowOff>9525</xdr:rowOff>
    </xdr:to>
    <xdr:pic>
      <xdr:nvPicPr>
        <xdr:cNvPr id="8" name="ComboBox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571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19</xdr:row>
      <xdr:rowOff>0</xdr:rowOff>
    </xdr:from>
    <xdr:to>
      <xdr:col>4</xdr:col>
      <xdr:colOff>0</xdr:colOff>
      <xdr:row>20</xdr:row>
      <xdr:rowOff>9525</xdr:rowOff>
    </xdr:to>
    <xdr:pic>
      <xdr:nvPicPr>
        <xdr:cNvPr id="9" name="ComboBox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714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20</xdr:row>
      <xdr:rowOff>0</xdr:rowOff>
    </xdr:from>
    <xdr:to>
      <xdr:col>4</xdr:col>
      <xdr:colOff>0</xdr:colOff>
      <xdr:row>21</xdr:row>
      <xdr:rowOff>19050</xdr:rowOff>
    </xdr:to>
    <xdr:pic>
      <xdr:nvPicPr>
        <xdr:cNvPr id="10" name="ComboBox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2857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21</xdr:row>
      <xdr:rowOff>0</xdr:rowOff>
    </xdr:from>
    <xdr:to>
      <xdr:col>4</xdr:col>
      <xdr:colOff>0</xdr:colOff>
      <xdr:row>22</xdr:row>
      <xdr:rowOff>9525</xdr:rowOff>
    </xdr:to>
    <xdr:pic>
      <xdr:nvPicPr>
        <xdr:cNvPr id="11" name="ComboBox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3000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0</xdr:rowOff>
    </xdr:from>
    <xdr:to>
      <xdr:col>4</xdr:col>
      <xdr:colOff>0</xdr:colOff>
      <xdr:row>23</xdr:row>
      <xdr:rowOff>9525</xdr:rowOff>
    </xdr:to>
    <xdr:pic>
      <xdr:nvPicPr>
        <xdr:cNvPr id="12" name="Combo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3143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pic>
      <xdr:nvPicPr>
        <xdr:cNvPr id="13" name="ComboBox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6695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0</xdr:colOff>
      <xdr:row>12</xdr:row>
      <xdr:rowOff>9525</xdr:rowOff>
    </xdr:to>
    <xdr:pic>
      <xdr:nvPicPr>
        <xdr:cNvPr id="1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0</xdr:rowOff>
    </xdr:from>
    <xdr:to>
      <xdr:col>4</xdr:col>
      <xdr:colOff>0</xdr:colOff>
      <xdr:row>13</xdr:row>
      <xdr:rowOff>9525</xdr:rowOff>
    </xdr:to>
    <xdr:pic>
      <xdr:nvPicPr>
        <xdr:cNvPr id="2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0</xdr:rowOff>
    </xdr:from>
    <xdr:to>
      <xdr:col>4</xdr:col>
      <xdr:colOff>0</xdr:colOff>
      <xdr:row>14</xdr:row>
      <xdr:rowOff>9525</xdr:rowOff>
    </xdr:to>
    <xdr:pic>
      <xdr:nvPicPr>
        <xdr:cNvPr id="3" name="Combo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0</xdr:rowOff>
    </xdr:from>
    <xdr:to>
      <xdr:col>4</xdr:col>
      <xdr:colOff>0</xdr:colOff>
      <xdr:row>15</xdr:row>
      <xdr:rowOff>9525</xdr:rowOff>
    </xdr:to>
    <xdr:pic>
      <xdr:nvPicPr>
        <xdr:cNvPr id="4" name="ComboBox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2000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4</xdr:col>
      <xdr:colOff>0</xdr:colOff>
      <xdr:row>16</xdr:row>
      <xdr:rowOff>19050</xdr:rowOff>
    </xdr:to>
    <xdr:pic>
      <xdr:nvPicPr>
        <xdr:cNvPr id="5" name="Combo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1431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16</xdr:row>
      <xdr:rowOff>0</xdr:rowOff>
    </xdr:from>
    <xdr:to>
      <xdr:col>4</xdr:col>
      <xdr:colOff>0</xdr:colOff>
      <xdr:row>17</xdr:row>
      <xdr:rowOff>9525</xdr:rowOff>
    </xdr:to>
    <xdr:pic>
      <xdr:nvPicPr>
        <xdr:cNvPr id="6" name="ComboBox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17</xdr:row>
      <xdr:rowOff>0</xdr:rowOff>
    </xdr:from>
    <xdr:to>
      <xdr:col>4</xdr:col>
      <xdr:colOff>0</xdr:colOff>
      <xdr:row>18</xdr:row>
      <xdr:rowOff>9525</xdr:rowOff>
    </xdr:to>
    <xdr:pic>
      <xdr:nvPicPr>
        <xdr:cNvPr id="7" name="ComboBox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2428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18</xdr:row>
      <xdr:rowOff>0</xdr:rowOff>
    </xdr:from>
    <xdr:to>
      <xdr:col>4</xdr:col>
      <xdr:colOff>0</xdr:colOff>
      <xdr:row>19</xdr:row>
      <xdr:rowOff>9525</xdr:rowOff>
    </xdr:to>
    <xdr:pic>
      <xdr:nvPicPr>
        <xdr:cNvPr id="8" name="ComboBox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2571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19</xdr:row>
      <xdr:rowOff>0</xdr:rowOff>
    </xdr:from>
    <xdr:to>
      <xdr:col>4</xdr:col>
      <xdr:colOff>0</xdr:colOff>
      <xdr:row>20</xdr:row>
      <xdr:rowOff>9525</xdr:rowOff>
    </xdr:to>
    <xdr:pic>
      <xdr:nvPicPr>
        <xdr:cNvPr id="9" name="ComboBox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2714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20</xdr:row>
      <xdr:rowOff>0</xdr:rowOff>
    </xdr:from>
    <xdr:to>
      <xdr:col>4</xdr:col>
      <xdr:colOff>0</xdr:colOff>
      <xdr:row>21</xdr:row>
      <xdr:rowOff>19050</xdr:rowOff>
    </xdr:to>
    <xdr:pic>
      <xdr:nvPicPr>
        <xdr:cNvPr id="10" name="ComboBox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7700" y="2857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21</xdr:row>
      <xdr:rowOff>0</xdr:rowOff>
    </xdr:from>
    <xdr:to>
      <xdr:col>4</xdr:col>
      <xdr:colOff>0</xdr:colOff>
      <xdr:row>22</xdr:row>
      <xdr:rowOff>9525</xdr:rowOff>
    </xdr:to>
    <xdr:pic>
      <xdr:nvPicPr>
        <xdr:cNvPr id="11" name="ComboBox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3000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0</xdr:rowOff>
    </xdr:from>
    <xdr:to>
      <xdr:col>4</xdr:col>
      <xdr:colOff>0</xdr:colOff>
      <xdr:row>23</xdr:row>
      <xdr:rowOff>9525</xdr:rowOff>
    </xdr:to>
    <xdr:pic>
      <xdr:nvPicPr>
        <xdr:cNvPr id="12" name="ComboBox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3143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pic>
      <xdr:nvPicPr>
        <xdr:cNvPr id="13" name="ComboBox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6695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0</xdr:colOff>
      <xdr:row>12</xdr:row>
      <xdr:rowOff>9525</xdr:rowOff>
    </xdr:to>
    <xdr:pic>
      <xdr:nvPicPr>
        <xdr:cNvPr id="1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0</xdr:rowOff>
    </xdr:from>
    <xdr:to>
      <xdr:col>4</xdr:col>
      <xdr:colOff>0</xdr:colOff>
      <xdr:row>13</xdr:row>
      <xdr:rowOff>9525</xdr:rowOff>
    </xdr:to>
    <xdr:pic>
      <xdr:nvPicPr>
        <xdr:cNvPr id="2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0</xdr:rowOff>
    </xdr:from>
    <xdr:to>
      <xdr:col>4</xdr:col>
      <xdr:colOff>0</xdr:colOff>
      <xdr:row>14</xdr:row>
      <xdr:rowOff>9525</xdr:rowOff>
    </xdr:to>
    <xdr:pic>
      <xdr:nvPicPr>
        <xdr:cNvPr id="3" name="Combo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0</xdr:rowOff>
    </xdr:from>
    <xdr:to>
      <xdr:col>4</xdr:col>
      <xdr:colOff>0</xdr:colOff>
      <xdr:row>15</xdr:row>
      <xdr:rowOff>9525</xdr:rowOff>
    </xdr:to>
    <xdr:pic>
      <xdr:nvPicPr>
        <xdr:cNvPr id="4" name="ComboBox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2000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4</xdr:col>
      <xdr:colOff>0</xdr:colOff>
      <xdr:row>16</xdr:row>
      <xdr:rowOff>19050</xdr:rowOff>
    </xdr:to>
    <xdr:pic>
      <xdr:nvPicPr>
        <xdr:cNvPr id="5" name="Combo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1431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16</xdr:row>
      <xdr:rowOff>0</xdr:rowOff>
    </xdr:from>
    <xdr:to>
      <xdr:col>4</xdr:col>
      <xdr:colOff>0</xdr:colOff>
      <xdr:row>17</xdr:row>
      <xdr:rowOff>9525</xdr:rowOff>
    </xdr:to>
    <xdr:pic>
      <xdr:nvPicPr>
        <xdr:cNvPr id="6" name="ComboBox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17</xdr:row>
      <xdr:rowOff>0</xdr:rowOff>
    </xdr:from>
    <xdr:to>
      <xdr:col>4</xdr:col>
      <xdr:colOff>0</xdr:colOff>
      <xdr:row>18</xdr:row>
      <xdr:rowOff>9525</xdr:rowOff>
    </xdr:to>
    <xdr:pic>
      <xdr:nvPicPr>
        <xdr:cNvPr id="7" name="ComboBox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2428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18</xdr:row>
      <xdr:rowOff>0</xdr:rowOff>
    </xdr:from>
    <xdr:to>
      <xdr:col>4</xdr:col>
      <xdr:colOff>0</xdr:colOff>
      <xdr:row>19</xdr:row>
      <xdr:rowOff>9525</xdr:rowOff>
    </xdr:to>
    <xdr:pic>
      <xdr:nvPicPr>
        <xdr:cNvPr id="8" name="ComboBox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2571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19</xdr:row>
      <xdr:rowOff>0</xdr:rowOff>
    </xdr:from>
    <xdr:to>
      <xdr:col>4</xdr:col>
      <xdr:colOff>0</xdr:colOff>
      <xdr:row>20</xdr:row>
      <xdr:rowOff>9525</xdr:rowOff>
    </xdr:to>
    <xdr:pic>
      <xdr:nvPicPr>
        <xdr:cNvPr id="9" name="ComboBox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2714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20</xdr:row>
      <xdr:rowOff>0</xdr:rowOff>
    </xdr:from>
    <xdr:to>
      <xdr:col>4</xdr:col>
      <xdr:colOff>0</xdr:colOff>
      <xdr:row>21</xdr:row>
      <xdr:rowOff>19050</xdr:rowOff>
    </xdr:to>
    <xdr:pic>
      <xdr:nvPicPr>
        <xdr:cNvPr id="10" name="ComboBox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7700" y="2857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21</xdr:row>
      <xdr:rowOff>0</xdr:rowOff>
    </xdr:from>
    <xdr:to>
      <xdr:col>4</xdr:col>
      <xdr:colOff>0</xdr:colOff>
      <xdr:row>22</xdr:row>
      <xdr:rowOff>9525</xdr:rowOff>
    </xdr:to>
    <xdr:pic>
      <xdr:nvPicPr>
        <xdr:cNvPr id="11" name="ComboBox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3000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0</xdr:rowOff>
    </xdr:from>
    <xdr:to>
      <xdr:col>4</xdr:col>
      <xdr:colOff>0</xdr:colOff>
      <xdr:row>23</xdr:row>
      <xdr:rowOff>9525</xdr:rowOff>
    </xdr:to>
    <xdr:pic>
      <xdr:nvPicPr>
        <xdr:cNvPr id="12" name="ComboBox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3143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pic>
      <xdr:nvPicPr>
        <xdr:cNvPr id="13" name="ComboBox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6695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0</xdr:colOff>
      <xdr:row>12</xdr:row>
      <xdr:rowOff>9525</xdr:rowOff>
    </xdr:to>
    <xdr:pic>
      <xdr:nvPicPr>
        <xdr:cNvPr id="1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0</xdr:rowOff>
    </xdr:from>
    <xdr:to>
      <xdr:col>4</xdr:col>
      <xdr:colOff>0</xdr:colOff>
      <xdr:row>13</xdr:row>
      <xdr:rowOff>9525</xdr:rowOff>
    </xdr:to>
    <xdr:pic>
      <xdr:nvPicPr>
        <xdr:cNvPr id="2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0</xdr:rowOff>
    </xdr:from>
    <xdr:to>
      <xdr:col>4</xdr:col>
      <xdr:colOff>0</xdr:colOff>
      <xdr:row>14</xdr:row>
      <xdr:rowOff>9525</xdr:rowOff>
    </xdr:to>
    <xdr:pic>
      <xdr:nvPicPr>
        <xdr:cNvPr id="3" name="Combo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0</xdr:rowOff>
    </xdr:from>
    <xdr:to>
      <xdr:col>4</xdr:col>
      <xdr:colOff>0</xdr:colOff>
      <xdr:row>15</xdr:row>
      <xdr:rowOff>9525</xdr:rowOff>
    </xdr:to>
    <xdr:pic>
      <xdr:nvPicPr>
        <xdr:cNvPr id="4" name="ComboBox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2000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4</xdr:col>
      <xdr:colOff>0</xdr:colOff>
      <xdr:row>16</xdr:row>
      <xdr:rowOff>19050</xdr:rowOff>
    </xdr:to>
    <xdr:pic>
      <xdr:nvPicPr>
        <xdr:cNvPr id="5" name="Combo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1431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16</xdr:row>
      <xdr:rowOff>0</xdr:rowOff>
    </xdr:from>
    <xdr:to>
      <xdr:col>4</xdr:col>
      <xdr:colOff>0</xdr:colOff>
      <xdr:row>17</xdr:row>
      <xdr:rowOff>9525</xdr:rowOff>
    </xdr:to>
    <xdr:pic>
      <xdr:nvPicPr>
        <xdr:cNvPr id="6" name="ComboBox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17</xdr:row>
      <xdr:rowOff>0</xdr:rowOff>
    </xdr:from>
    <xdr:to>
      <xdr:col>4</xdr:col>
      <xdr:colOff>0</xdr:colOff>
      <xdr:row>18</xdr:row>
      <xdr:rowOff>9525</xdr:rowOff>
    </xdr:to>
    <xdr:pic>
      <xdr:nvPicPr>
        <xdr:cNvPr id="7" name="ComboBox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2428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18</xdr:row>
      <xdr:rowOff>0</xdr:rowOff>
    </xdr:from>
    <xdr:to>
      <xdr:col>4</xdr:col>
      <xdr:colOff>0</xdr:colOff>
      <xdr:row>19</xdr:row>
      <xdr:rowOff>9525</xdr:rowOff>
    </xdr:to>
    <xdr:pic>
      <xdr:nvPicPr>
        <xdr:cNvPr id="8" name="ComboBox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2571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19</xdr:row>
      <xdr:rowOff>0</xdr:rowOff>
    </xdr:from>
    <xdr:to>
      <xdr:col>4</xdr:col>
      <xdr:colOff>0</xdr:colOff>
      <xdr:row>20</xdr:row>
      <xdr:rowOff>9525</xdr:rowOff>
    </xdr:to>
    <xdr:pic>
      <xdr:nvPicPr>
        <xdr:cNvPr id="9" name="ComboBox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7700" y="2714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20</xdr:row>
      <xdr:rowOff>0</xdr:rowOff>
    </xdr:from>
    <xdr:to>
      <xdr:col>4</xdr:col>
      <xdr:colOff>0</xdr:colOff>
      <xdr:row>21</xdr:row>
      <xdr:rowOff>19050</xdr:rowOff>
    </xdr:to>
    <xdr:pic>
      <xdr:nvPicPr>
        <xdr:cNvPr id="10" name="ComboBox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7700" y="2857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21</xdr:row>
      <xdr:rowOff>0</xdr:rowOff>
    </xdr:from>
    <xdr:to>
      <xdr:col>4</xdr:col>
      <xdr:colOff>0</xdr:colOff>
      <xdr:row>22</xdr:row>
      <xdr:rowOff>9525</xdr:rowOff>
    </xdr:to>
    <xdr:pic>
      <xdr:nvPicPr>
        <xdr:cNvPr id="11" name="ComboBox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7700" y="3000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0</xdr:rowOff>
    </xdr:from>
    <xdr:to>
      <xdr:col>4</xdr:col>
      <xdr:colOff>0</xdr:colOff>
      <xdr:row>23</xdr:row>
      <xdr:rowOff>9525</xdr:rowOff>
    </xdr:to>
    <xdr:pic>
      <xdr:nvPicPr>
        <xdr:cNvPr id="12" name="ComboBox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7700" y="3143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pic>
      <xdr:nvPicPr>
        <xdr:cNvPr id="13" name="ComboBox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6695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0</xdr:colOff>
      <xdr:row>12</xdr:row>
      <xdr:rowOff>9525</xdr:rowOff>
    </xdr:to>
    <xdr:pic>
      <xdr:nvPicPr>
        <xdr:cNvPr id="1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0</xdr:rowOff>
    </xdr:from>
    <xdr:to>
      <xdr:col>4</xdr:col>
      <xdr:colOff>0</xdr:colOff>
      <xdr:row>13</xdr:row>
      <xdr:rowOff>9525</xdr:rowOff>
    </xdr:to>
    <xdr:pic>
      <xdr:nvPicPr>
        <xdr:cNvPr id="2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0</xdr:rowOff>
    </xdr:from>
    <xdr:to>
      <xdr:col>4</xdr:col>
      <xdr:colOff>0</xdr:colOff>
      <xdr:row>14</xdr:row>
      <xdr:rowOff>9525</xdr:rowOff>
    </xdr:to>
    <xdr:pic>
      <xdr:nvPicPr>
        <xdr:cNvPr id="3" name="ComboBo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1857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0</xdr:rowOff>
    </xdr:from>
    <xdr:to>
      <xdr:col>4</xdr:col>
      <xdr:colOff>0</xdr:colOff>
      <xdr:row>15</xdr:row>
      <xdr:rowOff>9525</xdr:rowOff>
    </xdr:to>
    <xdr:pic>
      <xdr:nvPicPr>
        <xdr:cNvPr id="4" name="ComboBox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2000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4</xdr:col>
      <xdr:colOff>0</xdr:colOff>
      <xdr:row>16</xdr:row>
      <xdr:rowOff>19050</xdr:rowOff>
    </xdr:to>
    <xdr:pic>
      <xdr:nvPicPr>
        <xdr:cNvPr id="5" name="Combo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1431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16</xdr:row>
      <xdr:rowOff>0</xdr:rowOff>
    </xdr:from>
    <xdr:to>
      <xdr:col>4</xdr:col>
      <xdr:colOff>0</xdr:colOff>
      <xdr:row>17</xdr:row>
      <xdr:rowOff>9525</xdr:rowOff>
    </xdr:to>
    <xdr:pic>
      <xdr:nvPicPr>
        <xdr:cNvPr id="6" name="ComboBox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286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17</xdr:row>
      <xdr:rowOff>0</xdr:rowOff>
    </xdr:from>
    <xdr:to>
      <xdr:col>4</xdr:col>
      <xdr:colOff>0</xdr:colOff>
      <xdr:row>18</xdr:row>
      <xdr:rowOff>9525</xdr:rowOff>
    </xdr:to>
    <xdr:pic>
      <xdr:nvPicPr>
        <xdr:cNvPr id="7" name="ComboBox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428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18</xdr:row>
      <xdr:rowOff>0</xdr:rowOff>
    </xdr:from>
    <xdr:to>
      <xdr:col>4</xdr:col>
      <xdr:colOff>0</xdr:colOff>
      <xdr:row>19</xdr:row>
      <xdr:rowOff>9525</xdr:rowOff>
    </xdr:to>
    <xdr:pic>
      <xdr:nvPicPr>
        <xdr:cNvPr id="8" name="ComboBox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571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19</xdr:row>
      <xdr:rowOff>0</xdr:rowOff>
    </xdr:from>
    <xdr:to>
      <xdr:col>4</xdr:col>
      <xdr:colOff>0</xdr:colOff>
      <xdr:row>20</xdr:row>
      <xdr:rowOff>9525</xdr:rowOff>
    </xdr:to>
    <xdr:pic>
      <xdr:nvPicPr>
        <xdr:cNvPr id="9" name="ComboBox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714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20</xdr:row>
      <xdr:rowOff>0</xdr:rowOff>
    </xdr:from>
    <xdr:to>
      <xdr:col>4</xdr:col>
      <xdr:colOff>0</xdr:colOff>
      <xdr:row>21</xdr:row>
      <xdr:rowOff>19050</xdr:rowOff>
    </xdr:to>
    <xdr:pic>
      <xdr:nvPicPr>
        <xdr:cNvPr id="10" name="ComboBox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857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21</xdr:row>
      <xdr:rowOff>0</xdr:rowOff>
    </xdr:from>
    <xdr:to>
      <xdr:col>4</xdr:col>
      <xdr:colOff>0</xdr:colOff>
      <xdr:row>22</xdr:row>
      <xdr:rowOff>9525</xdr:rowOff>
    </xdr:to>
    <xdr:pic>
      <xdr:nvPicPr>
        <xdr:cNvPr id="11" name="ComboBox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30003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0</xdr:rowOff>
    </xdr:from>
    <xdr:to>
      <xdr:col>4</xdr:col>
      <xdr:colOff>0</xdr:colOff>
      <xdr:row>23</xdr:row>
      <xdr:rowOff>9525</xdr:rowOff>
    </xdr:to>
    <xdr:pic>
      <xdr:nvPicPr>
        <xdr:cNvPr id="12" name="Combo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31432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pic>
      <xdr:nvPicPr>
        <xdr:cNvPr id="13" name="ComboBox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6695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65"/>
  <sheetViews>
    <sheetView zoomScaleSheetLayoutView="100" workbookViewId="0" topLeftCell="A1">
      <selection activeCell="O9" sqref="O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76" t="s">
        <v>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2:21" ht="11.25" customHeigh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ht="11.25" customHeight="1">
      <c r="A3" s="3">
        <v>1</v>
      </c>
      <c r="B3" s="4"/>
      <c r="C3" s="5"/>
      <c r="D3" s="5"/>
      <c r="E3" s="21"/>
      <c r="F3" s="5"/>
      <c r="G3" s="5"/>
      <c r="H3" s="5"/>
      <c r="I3" s="5"/>
      <c r="J3" s="5"/>
      <c r="K3" s="5"/>
      <c r="L3" s="5"/>
      <c r="M3" s="5"/>
      <c r="N3" s="5"/>
      <c r="O3" s="5"/>
      <c r="P3" s="11"/>
      <c r="Q3" s="11"/>
      <c r="R3" s="82"/>
      <c r="S3" s="82"/>
      <c r="T3" s="82"/>
      <c r="U3" s="83"/>
    </row>
    <row r="4" spans="1:21" ht="11.25" customHeight="1">
      <c r="A4" s="3">
        <v>2</v>
      </c>
      <c r="B4" s="6" t="s">
        <v>30</v>
      </c>
      <c r="C4" s="7"/>
      <c r="D4" s="7"/>
      <c r="E4" s="22" t="s">
        <v>29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6</v>
      </c>
      <c r="Q4" s="7"/>
      <c r="R4" s="84" t="s">
        <v>28</v>
      </c>
      <c r="S4" s="84"/>
      <c r="T4" s="84"/>
      <c r="U4" s="85"/>
    </row>
    <row r="5" spans="1:21" ht="11.25" customHeight="1">
      <c r="A5" s="3">
        <v>3</v>
      </c>
      <c r="B5" s="6" t="s">
        <v>66</v>
      </c>
      <c r="C5" s="7"/>
      <c r="D5" s="7"/>
      <c r="E5" s="55" t="str">
        <f>H29&amp;" "&amp;H28&amp;" calculated using "&amp;J29&amp;" "&amp;H28</f>
        <v>Mean Spec. Heat calculated using Instant Spec. Heat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7</v>
      </c>
      <c r="Q5" s="7"/>
      <c r="R5" s="64" t="s">
        <v>65</v>
      </c>
      <c r="S5" s="64"/>
      <c r="T5" s="64"/>
      <c r="U5" s="86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8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/>
      <c r="C7" s="11"/>
      <c r="D7" s="11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65"/>
      <c r="S7" s="65"/>
      <c r="T7" s="65"/>
      <c r="U7" s="66"/>
    </row>
    <row r="8" spans="1:21" ht="11.25" customHeight="1">
      <c r="A8" s="3">
        <v>6</v>
      </c>
      <c r="B8" s="6"/>
      <c r="C8" s="7"/>
      <c r="D8" s="7"/>
      <c r="E8" s="22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spans="1:21" ht="11.25" customHeight="1">
      <c r="A10" s="3">
        <v>8</v>
      </c>
      <c r="B10" s="67" t="s">
        <v>45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</row>
    <row r="11" spans="1:21" ht="11.25" customHeight="1">
      <c r="A11" s="3">
        <v>9</v>
      </c>
      <c r="B11" s="37"/>
      <c r="C11" s="38" t="s">
        <v>31</v>
      </c>
      <c r="D11" s="38"/>
      <c r="E11" s="38"/>
      <c r="F11" s="74" t="s">
        <v>44</v>
      </c>
      <c r="G11" s="75"/>
      <c r="H11" s="70" t="s">
        <v>38</v>
      </c>
      <c r="I11" s="70"/>
      <c r="J11" s="57" t="str">
        <f>H11</f>
        <v>volume%</v>
      </c>
      <c r="K11" s="57"/>
      <c r="L11" s="57" t="str">
        <f>IF(J11="volume%","weight%","volume%")</f>
        <v>weight%</v>
      </c>
      <c r="M11" s="58"/>
      <c r="N11" s="38"/>
      <c r="O11" s="38"/>
      <c r="P11" s="38"/>
      <c r="Q11" s="38"/>
      <c r="R11" s="38"/>
      <c r="S11" s="38"/>
      <c r="T11" s="38"/>
      <c r="U11" s="39"/>
    </row>
    <row r="12" spans="1:21" ht="11.25" customHeight="1">
      <c r="A12" s="3">
        <v>10</v>
      </c>
      <c r="B12" s="36">
        <v>1</v>
      </c>
      <c r="C12" s="5" t="s">
        <v>32</v>
      </c>
      <c r="D12" s="5"/>
      <c r="E12" s="5"/>
      <c r="F12" s="100">
        <f>gmconv12(C12,C13,C14,C15,C16,C17,C18,C19,C20,C21,C22,C23,J12,J13,J14,J15,J16,J17,J18,J19,J20,J21,J22,J23,J11,12)</f>
        <v>0</v>
      </c>
      <c r="G12" s="101"/>
      <c r="H12" s="71"/>
      <c r="I12" s="71"/>
      <c r="J12" s="72">
        <f>H12/H24*100</f>
        <v>0</v>
      </c>
      <c r="K12" s="72"/>
      <c r="L12" s="72">
        <f>gmconv12(C12,C13,C14,C15,C16,C17,C18,C19,C20,C21,C22,C23,J12,J13,J14,J15,J16,J17,J18,J19,J20,J21,J22,J23,J11,IF(L11="volume%",14,15))</f>
        <v>0</v>
      </c>
      <c r="M12" s="73"/>
      <c r="N12" s="5"/>
      <c r="O12" s="5"/>
      <c r="P12" s="5"/>
      <c r="Q12" s="5"/>
      <c r="R12" s="5"/>
      <c r="S12" s="5"/>
      <c r="T12" s="5"/>
      <c r="U12" s="13"/>
    </row>
    <row r="13" spans="1:21" ht="11.25" customHeight="1">
      <c r="A13" s="3">
        <v>11</v>
      </c>
      <c r="B13" s="35">
        <v>2</v>
      </c>
      <c r="C13" s="7" t="s">
        <v>33</v>
      </c>
      <c r="D13" s="7"/>
      <c r="E13" s="7"/>
      <c r="F13" s="102">
        <f>gmconv12(C12,C13,C14,C15,C16,C17,C18,C19,C20,C21,C22,C23,J12,J13,J14,J15,J16,J17,J18,J19,J20,J21,J22,J23,J11,22)</f>
        <v>28.0134</v>
      </c>
      <c r="G13" s="85"/>
      <c r="H13" s="64">
        <v>10</v>
      </c>
      <c r="I13" s="64"/>
      <c r="J13" s="88">
        <f>H13/H24*100</f>
        <v>100</v>
      </c>
      <c r="K13" s="88"/>
      <c r="L13" s="88">
        <f>gmconv12(C12,C13,C14,C15,C16,C17,C18,C19,C20,C21,C22,C23,J12,J13,J14,J15,J16,J17,J18,J19,J20,J21,J22,J23,J11,IF(L11="volume%",24,25))</f>
        <v>100</v>
      </c>
      <c r="M13" s="89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35">
        <v>3</v>
      </c>
      <c r="C14" s="7" t="s">
        <v>34</v>
      </c>
      <c r="D14" s="7"/>
      <c r="E14" s="7"/>
      <c r="F14" s="102">
        <f>gmconv12(C12,C13,C14,C15,C16,C17,C18,C19,C20,C21,C22,C23,J12,J13,J14,J15,J16,J17,J18,J19,J20,J21,J22,J23,J11,32)</f>
        <v>0</v>
      </c>
      <c r="G14" s="85"/>
      <c r="H14" s="64"/>
      <c r="I14" s="64"/>
      <c r="J14" s="88">
        <f>H14/H24*100</f>
        <v>0</v>
      </c>
      <c r="K14" s="88"/>
      <c r="L14" s="88">
        <f>gmconv12(C12,C13,C14,C15,C16,C17,C18,C19,C20,C21,C22,C23,J12,J13,J14,J15,J16,J17,J18,J19,J20,J21,J22,J23,J11,IF(L11="volume%",34,35))</f>
        <v>0</v>
      </c>
      <c r="M14" s="89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35">
        <v>4</v>
      </c>
      <c r="C15" s="7" t="s">
        <v>35</v>
      </c>
      <c r="D15" s="7"/>
      <c r="E15" s="7"/>
      <c r="F15" s="102">
        <f>gmconv12(C12,C13,C14,C15,C16,C17,C18,C19,C20,C21,C22,C23,J12,J13,J14,J15,J16,J17,J18,J19,J20,J21,J22,J23,J11,42)</f>
        <v>0</v>
      </c>
      <c r="G15" s="85"/>
      <c r="H15" s="64"/>
      <c r="I15" s="64"/>
      <c r="J15" s="88">
        <f>H15/H24*100</f>
        <v>0</v>
      </c>
      <c r="K15" s="88"/>
      <c r="L15" s="88">
        <f>gmconv12(C12,C13,C14,C15,C16,C17,C18,C19,C20,C21,C22,C23,J12,J13,J14,J15,J16,J17,J18,J19,J20,J21,J22,J23,J11,IF(L11="volume%",44,45))</f>
        <v>0</v>
      </c>
      <c r="M15" s="89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35">
        <v>5</v>
      </c>
      <c r="C16" s="7" t="s">
        <v>36</v>
      </c>
      <c r="D16" s="7"/>
      <c r="E16" s="7"/>
      <c r="F16" s="102">
        <f>gmconv12(C12,C13,C14,C15,C16,C17,C18,C19,C20,C21,C22,C23,J12,J13,J14,J15,J16,J17,J18,J19,J20,J21,J22,J23,J11,52)</f>
        <v>0</v>
      </c>
      <c r="G16" s="85"/>
      <c r="H16" s="64"/>
      <c r="I16" s="64"/>
      <c r="J16" s="88">
        <f>H16/H24*100</f>
        <v>0</v>
      </c>
      <c r="K16" s="88"/>
      <c r="L16" s="88">
        <f>gmconv12(C12,C13,C14,C15,C16,C17,C18,C19,C20,C21,C22,C23,J12,J13,J14,J15,J16,J17,J18,J19,J20,J21,J22,J23,J11,IF(L11="volume%",54,55))</f>
        <v>0</v>
      </c>
      <c r="M16" s="89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35">
        <v>6</v>
      </c>
      <c r="C17" s="7" t="s">
        <v>37</v>
      </c>
      <c r="D17" s="7"/>
      <c r="E17" s="7"/>
      <c r="F17" s="102">
        <f>gmconv12(C12,C13,C14,C15,C16,C17,C18,C19,C20,C21,C22,C23,J12,J13,J14,J15,J16,J17,J18,J19,J20,J21,J22,J23,J11,62)</f>
        <v>0</v>
      </c>
      <c r="G17" s="85"/>
      <c r="H17" s="64"/>
      <c r="I17" s="64"/>
      <c r="J17" s="88">
        <f>H17/H24*100</f>
        <v>0</v>
      </c>
      <c r="K17" s="88"/>
      <c r="L17" s="88">
        <f>gmconv12(C12,C13,C14,C15,C16,C17,C18,C19,C20,C21,C22,C23,J12,J13,J14,J15,J16,J17,J18,J19,J20,J21,J22,J23,J11,IF(L11="volume%",64,65))</f>
        <v>0</v>
      </c>
      <c r="M17" s="89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35">
        <v>7</v>
      </c>
      <c r="C18" s="7" t="s">
        <v>37</v>
      </c>
      <c r="D18" s="7"/>
      <c r="E18" s="7"/>
      <c r="F18" s="102">
        <f>gmconv12(C12,C13,C14,C15,C16,C17,C18,C19,C20,C21,C22,C23,J12,J13,J14,J15,J16,J17,J18,J19,J20,J21,J22,J23,J11,72)</f>
        <v>0</v>
      </c>
      <c r="G18" s="85"/>
      <c r="H18" s="64"/>
      <c r="I18" s="64"/>
      <c r="J18" s="88">
        <f>H18/H24*100</f>
        <v>0</v>
      </c>
      <c r="K18" s="88"/>
      <c r="L18" s="88">
        <f>gmconv12(C12,C13,C14,C15,C16,C17,C18,C19,C20,C21,C22,C23,J12,J13,J14,J15,J16,J17,J18,J19,J20,J21,J22,J23,J11,IF(L11="volume%",74,75))</f>
        <v>0</v>
      </c>
      <c r="M18" s="89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35">
        <v>8</v>
      </c>
      <c r="C19" s="7" t="s">
        <v>37</v>
      </c>
      <c r="D19" s="7"/>
      <c r="E19" s="7"/>
      <c r="F19" s="102">
        <f>gmconv12(C12,C13,C14,C15,C16,C17,C18,C19,C20,C21,C22,C23,J12,J13,J14,J15,J16,J17,J18,J19,J20,J21,J22,J23,J11,82)</f>
        <v>0</v>
      </c>
      <c r="G19" s="85"/>
      <c r="H19" s="64"/>
      <c r="I19" s="64"/>
      <c r="J19" s="88">
        <f>H19/H24*100</f>
        <v>0</v>
      </c>
      <c r="K19" s="88"/>
      <c r="L19" s="88">
        <f>gmconv12(C12,C13,C14,C15,C16,C17,C18,C19,C20,C21,C22,C23,J12,J13,J14,J15,J16,J17,J18,J19,J20,J21,J22,J23,J11,IF(L11="volume%",84,85))</f>
        <v>0</v>
      </c>
      <c r="M19" s="89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35">
        <v>9</v>
      </c>
      <c r="C20" s="7" t="s">
        <v>37</v>
      </c>
      <c r="D20" s="7"/>
      <c r="E20" s="7"/>
      <c r="F20" s="102">
        <f>gmconv12(C12,C13,C14,C15,C16,C17,C18,C19,C20,C21,C22,C23,J12,J13,J14,J15,J16,J17,J18,J19,J20,J21,J22,J23,J11,92)</f>
        <v>0</v>
      </c>
      <c r="G20" s="85"/>
      <c r="H20" s="64"/>
      <c r="I20" s="64"/>
      <c r="J20" s="88">
        <f>H20/H24*100</f>
        <v>0</v>
      </c>
      <c r="K20" s="88"/>
      <c r="L20" s="88">
        <f>gmconv12(C12,C13,C14,C15,C16,C17,C18,C19,C20,C21,C22,C23,J12,J13,J14,J15,J16,J17,J18,J19,J20,J21,J22,J23,J11,IF(L11="volume%",94,95))</f>
        <v>0</v>
      </c>
      <c r="M20" s="89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35">
        <v>10</v>
      </c>
      <c r="C21" s="7" t="s">
        <v>37</v>
      </c>
      <c r="D21" s="7"/>
      <c r="E21" s="7"/>
      <c r="F21" s="102">
        <f>gmconv12(C12,C13,C14,C15,C16,C17,C18,C19,C20,C21,C22,C23,J12,J13,J14,J15,J16,J17,J18,J19,J20,J21,J22,J23,J11,102)</f>
        <v>0</v>
      </c>
      <c r="G21" s="85"/>
      <c r="H21" s="64"/>
      <c r="I21" s="64"/>
      <c r="J21" s="88">
        <f>H21/H24*100</f>
        <v>0</v>
      </c>
      <c r="K21" s="88"/>
      <c r="L21" s="88">
        <f>gmconv12(C12,C13,C14,C15,C16,C17,C18,C19,C20,C21,C22,C23,J12,J13,J14,J15,J16,J17,J18,J19,J20,J21,J22,J23,J11,IF(L11="volume%",104,105))</f>
        <v>0</v>
      </c>
      <c r="M21" s="89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35">
        <v>11</v>
      </c>
      <c r="C22" s="7" t="s">
        <v>37</v>
      </c>
      <c r="D22" s="7"/>
      <c r="E22" s="7"/>
      <c r="F22" s="102">
        <f>gmconv12(C12,C13,C14,C15,C16,C17,C18,C19,C20,C21,C22,C23,J12,J13,J14,J15,J16,J17,J18,J19,J20,J21,J22,J23,J11,112)</f>
        <v>0</v>
      </c>
      <c r="G22" s="85"/>
      <c r="H22" s="64"/>
      <c r="I22" s="64"/>
      <c r="J22" s="88">
        <f>H22/H24*100</f>
        <v>0</v>
      </c>
      <c r="K22" s="88"/>
      <c r="L22" s="88">
        <f>gmconv12(C12,C13,C14,C15,C16,C17,C18,C19,C20,C21,C22,C23,J12,J13,J14,J15,J16,J17,J18,J19,J20,J21,J22,J23,J11,IF(L11="volume%",114,115))</f>
        <v>0</v>
      </c>
      <c r="M22" s="89"/>
      <c r="N22" s="7"/>
      <c r="O22" s="7"/>
      <c r="P22" s="7"/>
      <c r="Q22" s="7"/>
      <c r="R22" s="7"/>
      <c r="S22" s="7"/>
      <c r="T22" s="7"/>
      <c r="U22" s="1"/>
    </row>
    <row r="23" spans="1:21" ht="11.25" customHeight="1">
      <c r="A23" s="3">
        <v>21</v>
      </c>
      <c r="B23" s="40">
        <v>12</v>
      </c>
      <c r="C23" s="8" t="s">
        <v>37</v>
      </c>
      <c r="D23" s="8"/>
      <c r="E23" s="8"/>
      <c r="F23" s="98">
        <f>gmconv12(C12,C13,C14,C15,C16,C17,C18,C19,C20,C21,C22,C23,J12,J13,J14,J15,J16,J17,J18,J19,J20,J21,J22,J23,J11,122)</f>
        <v>0</v>
      </c>
      <c r="G23" s="99"/>
      <c r="H23" s="87"/>
      <c r="I23" s="87"/>
      <c r="J23" s="92">
        <f>H23/H24*100</f>
        <v>0</v>
      </c>
      <c r="K23" s="92"/>
      <c r="L23" s="92">
        <f>gmconv12(C12,C13,C14,C15,C16,C17,C18,C19,C20,C21,C22,C23,J12,J13,J14,J15,J16,J17,J18,J19,J20,J21,J22,J23,J11,IF(L11="volume%",124,125))</f>
        <v>0</v>
      </c>
      <c r="M23" s="93"/>
      <c r="N23" s="8"/>
      <c r="O23" s="8"/>
      <c r="P23" s="8"/>
      <c r="Q23" s="8"/>
      <c r="R23" s="8"/>
      <c r="S23" s="8"/>
      <c r="T23" s="8"/>
      <c r="U23" s="12"/>
    </row>
    <row r="24" spans="1:21" ht="11.25" customHeight="1">
      <c r="A24" s="3">
        <v>22</v>
      </c>
      <c r="B24" s="41"/>
      <c r="C24" s="42" t="s">
        <v>39</v>
      </c>
      <c r="D24" s="42"/>
      <c r="E24" s="42"/>
      <c r="F24" s="42"/>
      <c r="G24" s="42"/>
      <c r="H24" s="70">
        <f>SUM(H12:I23)</f>
        <v>10</v>
      </c>
      <c r="I24" s="70"/>
      <c r="J24" s="94">
        <f>SUM(J12:K23)</f>
        <v>100</v>
      </c>
      <c r="K24" s="94"/>
      <c r="L24" s="94">
        <f>SUM(L12:M23)</f>
        <v>100</v>
      </c>
      <c r="M24" s="95"/>
      <c r="N24" s="42"/>
      <c r="O24" s="42"/>
      <c r="P24" s="42"/>
      <c r="Q24" s="42"/>
      <c r="R24" s="42"/>
      <c r="S24" s="42"/>
      <c r="T24" s="42"/>
      <c r="U24" s="43"/>
    </row>
    <row r="25" spans="1:21" ht="11.25" customHeight="1">
      <c r="A25" s="3">
        <v>23</v>
      </c>
      <c r="B25" s="4" t="s">
        <v>40</v>
      </c>
      <c r="C25" s="5"/>
      <c r="D25" s="5"/>
      <c r="E25" s="5"/>
      <c r="F25" s="96">
        <f>gmconv12(C12,C13,C14,C15,C16,C17,C18,C19,C20,C21,C22,C23,J12,J13,J14,J15,J16,J17,J18,J19,J20,J21,J22,J23,J11,-1)</f>
        <v>28.0134</v>
      </c>
      <c r="G25" s="9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3"/>
    </row>
    <row r="26" spans="1:21" ht="11.25" customHeight="1">
      <c r="A26" s="3">
        <v>24</v>
      </c>
      <c r="B26" s="6" t="s">
        <v>41</v>
      </c>
      <c r="C26" s="7"/>
      <c r="D26" s="7"/>
      <c r="E26" s="7"/>
      <c r="F26" s="97">
        <f>gmconv12(C12,C13,C14,C15,C16,C17,C18,C19,C20,C21,C22,C23,J12,J13,J14,J15,J16,J17,J18,J19,J20,J21,J22,J23,J11,-2)</f>
        <v>1.2498265579778198</v>
      </c>
      <c r="G26" s="97"/>
      <c r="H26" s="7" t="s">
        <v>42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67" t="s">
        <v>46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6" ht="11.25" customHeight="1">
      <c r="A28" s="3">
        <v>26</v>
      </c>
      <c r="B28" s="103" t="s">
        <v>47</v>
      </c>
      <c r="C28" s="91"/>
      <c r="D28" s="91" t="s">
        <v>51</v>
      </c>
      <c r="E28" s="91"/>
      <c r="F28" s="91" t="s">
        <v>61</v>
      </c>
      <c r="G28" s="91"/>
      <c r="H28" s="91" t="s">
        <v>48</v>
      </c>
      <c r="I28" s="91"/>
      <c r="J28" s="91"/>
      <c r="K28" s="91"/>
      <c r="L28" s="91" t="s">
        <v>49</v>
      </c>
      <c r="M28" s="91"/>
      <c r="N28" s="90" t="s">
        <v>55</v>
      </c>
      <c r="O28" s="90"/>
      <c r="P28" s="91" t="s">
        <v>50</v>
      </c>
      <c r="Q28" s="91"/>
      <c r="R28" s="45"/>
      <c r="S28" s="45"/>
      <c r="T28" s="45"/>
      <c r="U28" s="46"/>
      <c r="W28" s="133" t="str">
        <f>F28</f>
        <v>Enthalpy</v>
      </c>
      <c r="X28" s="133"/>
      <c r="Y28" s="133" t="str">
        <f>H28</f>
        <v>Spec. Heat</v>
      </c>
      <c r="Z28" s="133"/>
    </row>
    <row r="29" spans="1:28" ht="11.25" customHeight="1">
      <c r="A29" s="3">
        <v>27</v>
      </c>
      <c r="B29" s="110"/>
      <c r="C29" s="111"/>
      <c r="D29" s="47"/>
      <c r="E29" s="47"/>
      <c r="F29" s="47"/>
      <c r="G29" s="47"/>
      <c r="H29" s="113" t="s">
        <v>57</v>
      </c>
      <c r="I29" s="113"/>
      <c r="J29" s="114" t="s">
        <v>58</v>
      </c>
      <c r="K29" s="114"/>
      <c r="L29" s="47"/>
      <c r="M29" s="47"/>
      <c r="N29" s="47"/>
      <c r="O29" s="47"/>
      <c r="P29" s="47"/>
      <c r="Q29" s="47"/>
      <c r="R29" s="47"/>
      <c r="S29" s="47"/>
      <c r="T29" s="47"/>
      <c r="U29" s="48"/>
      <c r="Y29" s="61" t="str">
        <f>H29</f>
        <v>Mean</v>
      </c>
      <c r="Z29" s="61"/>
      <c r="AA29" s="61" t="str">
        <f>J29</f>
        <v>Instant</v>
      </c>
      <c r="AB29" s="61"/>
    </row>
    <row r="30" spans="1:26" ht="11.25" customHeight="1">
      <c r="A30" s="3">
        <v>28</v>
      </c>
      <c r="B30" s="107" t="s">
        <v>43</v>
      </c>
      <c r="C30" s="104"/>
      <c r="D30" s="104" t="s">
        <v>52</v>
      </c>
      <c r="E30" s="104"/>
      <c r="F30" s="129" t="s">
        <v>62</v>
      </c>
      <c r="G30" s="129"/>
      <c r="H30" s="104" t="s">
        <v>53</v>
      </c>
      <c r="I30" s="104"/>
      <c r="J30" s="104"/>
      <c r="K30" s="104"/>
      <c r="L30" s="104" t="s">
        <v>54</v>
      </c>
      <c r="M30" s="104"/>
      <c r="N30" s="104" t="s">
        <v>56</v>
      </c>
      <c r="O30" s="104"/>
      <c r="P30" s="104"/>
      <c r="Q30" s="104"/>
      <c r="R30" s="26"/>
      <c r="S30" s="26"/>
      <c r="T30" s="26"/>
      <c r="U30" s="44"/>
      <c r="Z30" s="56" t="s">
        <v>102</v>
      </c>
    </row>
    <row r="31" spans="1:28" ht="11.25" customHeight="1">
      <c r="A31" s="3">
        <v>29</v>
      </c>
      <c r="B31" s="105">
        <v>0</v>
      </c>
      <c r="C31" s="65"/>
      <c r="D31" s="5"/>
      <c r="E31" s="5"/>
      <c r="F31" s="130">
        <f>gmprop12_Cpm(B31,B30,C12,C13,C14,C15,C16,C17,C18,C19,C20,C21,C22,C23,H12,H13,H14,H15,H16,H17,H18,H19,H20,H21,H22,H23,H11,3)</f>
        <v>0</v>
      </c>
      <c r="G31" s="130"/>
      <c r="H31" s="115">
        <f>gmprop12_Cpm(B31,B30,C12,C13,C14,C15,C16,C17,C18,C19,C20,C21,C22,C23,H12,H13,H14,H15,H16,H17,H18,H19,H20,H21,H22,H23,H11,4)</f>
        <v>0.2486</v>
      </c>
      <c r="I31" s="115"/>
      <c r="J31" s="116">
        <f>gmprop12_Cpm(B31,B30,C12,C13,C14,C15,C16,C17,C18,C19,C20,C21,C22,C23,H12,H13,H14,H15,H16,H17,H18,H19,H20,H21,H22,H23,H11,5)</f>
        <v>0.2486</v>
      </c>
      <c r="K31" s="116"/>
      <c r="L31" s="5"/>
      <c r="M31" s="5"/>
      <c r="N31" s="5"/>
      <c r="O31" s="5"/>
      <c r="P31" s="5"/>
      <c r="Q31" s="5"/>
      <c r="R31" s="5"/>
      <c r="S31" s="5"/>
      <c r="T31" s="5"/>
      <c r="U31" s="13"/>
      <c r="V31" s="51"/>
      <c r="W31" s="134">
        <f>gmprop12(tempconv(B31,B30,"℃"),pressconv(0,"kg/cm2.g","kg/cm2.g"),C12,C13,C14,C15,C16,C17,C18,C19,C20,C21,C22,C23,H12,H13,H14,H15,H16,H17,H18,H19,H20,H21,H22,H23,H11,3)</f>
        <v>0</v>
      </c>
      <c r="X31" s="134"/>
      <c r="Y31" s="63">
        <f>gmprop12(tempconv(B31,B30,"℃"),pressconv(0,"kg/cm2.g","kg/cm2.g"),C12,C13,C14,C15,C16,C17,C18,C19,C20,C21,C22,C23,H12,H13,H14,H15,H16,H17,H18,H19,H20,H21,H22,H23,H11,4)</f>
        <v>0.2486</v>
      </c>
      <c r="Z31" s="63"/>
      <c r="AA31" s="63">
        <f>gmprop12(tempconv(B31,B30,"℃"),pressconv(0,"kg/cm2.g","kg/cm2.g"),C12,C13,C14,C15,C16,C17,C18,C19,C20,C21,C22,C23,H12,H13,H14,H15,H16,H17,H18,H19,H20,H21,H22,H23,H11,5)</f>
        <v>0.2486</v>
      </c>
      <c r="AB31" s="63"/>
    </row>
    <row r="32" spans="1:28" ht="11.25" customHeight="1">
      <c r="A32" s="3">
        <v>30</v>
      </c>
      <c r="B32" s="106">
        <v>50</v>
      </c>
      <c r="C32" s="64"/>
      <c r="D32" s="7"/>
      <c r="E32" s="7"/>
      <c r="F32" s="131">
        <f>gmprop12_Cpm(B32,B30,C12,C13,C14,C15,C16,C17,C18,C19,C20,C21,C22,C23,H12,H13,H14,H15,H16,H17,H18,H19,H20,H21,H22,H23,H11,3)</f>
        <v>12.429955787848122</v>
      </c>
      <c r="G32" s="131"/>
      <c r="H32" s="108">
        <f>gmprop12_Cpm(B32,B30,C12,C13,C14,C15,C16,C17,C18,C19,C20,C21,C22,C23,H12,H13,H14,H15,H16,H17,H18,H19,H20,H21,H22,H23,H11,4)</f>
        <v>0.24859911575696245</v>
      </c>
      <c r="I32" s="108"/>
      <c r="J32" s="109">
        <f>gmprop12_Cpm(B32,B30,C12,C13,C14,C15,C16,C17,C18,C19,C20,C21,C22,C23,H12,H13,H14,H15,H16,H17,H18,H19,H20,H21,H22,H23,H11,5)</f>
        <v>0.24859232034921877</v>
      </c>
      <c r="K32" s="109"/>
      <c r="L32" s="7"/>
      <c r="M32" s="7"/>
      <c r="N32" s="7"/>
      <c r="O32" s="7"/>
      <c r="P32" s="7"/>
      <c r="Q32" s="7"/>
      <c r="R32" s="7"/>
      <c r="S32" s="7"/>
      <c r="T32" s="7"/>
      <c r="U32" s="1"/>
      <c r="V32" s="53"/>
      <c r="W32" s="135">
        <f>gmprop12(tempconv(B32,B30,"℃"),pressconv(0,"kg/cm2.g","kg/cm2.g"),C12,C13,C14,C15,C16,C17,C18,C19,C20,C21,C22,C23,H12,H13,H14,H15,H16,H17,H18,H19,H20,H21,H22,H23,H11,3)</f>
        <v>12.429961601746093</v>
      </c>
      <c r="X32" s="135"/>
      <c r="Y32" s="59">
        <f>gmprop12(tempconv(B32,B30,"℃"),pressconv(0,"kg/cm2.g","kg/cm2.g"),C12,C13,C14,C15,C16,C17,C18,C19,C20,C21,C22,C23,H12,H13,H14,H15,H16,H17,H18,H19,H20,H21,H22,H23,H11,4)</f>
        <v>0.24859923203492187</v>
      </c>
      <c r="Z32" s="59"/>
      <c r="AA32" s="59">
        <f>gmprop12(tempconv(B32,B30,"℃"),pressconv(0,"kg/cm2.g","kg/cm2.g"),C12,C13,C14,C15,C16,C17,C18,C19,C20,C21,C22,C23,H12,H13,H14,H15,H16,H17,H18,H19,H20,H21,H22,H23,H11,5)</f>
        <v>0.24859232034921877</v>
      </c>
      <c r="AB32" s="59"/>
    </row>
    <row r="33" spans="1:28" ht="11.25" customHeight="1">
      <c r="A33" s="3">
        <v>31</v>
      </c>
      <c r="B33" s="106">
        <v>100</v>
      </c>
      <c r="C33" s="64"/>
      <c r="D33" s="7"/>
      <c r="E33" s="7"/>
      <c r="F33" s="131">
        <f>gmprop12_Cpm(B33,B30,C12,C13,C14,C15,C16,C17,C18,C19,C20,C21,C22,C23,H12,H13,H14,H15,H16,H17,H18,H19,H20,H21,H22,H23,H11,3)</f>
        <v>24.867670261261356</v>
      </c>
      <c r="G33" s="131"/>
      <c r="H33" s="108">
        <f>gmprop12_Cpm(B33,B30,C12,C13,C14,C15,C16,C17,C18,C19,C20,C21,C22,C23,H12,H13,H14,H15,H16,H17,H18,H19,H20,H21,H22,H23,H11,4)</f>
        <v>0.24867670261261357</v>
      </c>
      <c r="I33" s="108"/>
      <c r="J33" s="109">
        <f>gmprop12_Cpm(B33,B30,C12,C13,C14,C15,C16,C17,C18,C19,C20,C21,C22,C23,H12,H13,H14,H15,H16,H17,H18,H19,H20,H21,H22,H23,H11,5)</f>
        <v>0.2490303177328125</v>
      </c>
      <c r="K33" s="109"/>
      <c r="L33" s="7"/>
      <c r="M33" s="7"/>
      <c r="N33" s="7"/>
      <c r="O33" s="7"/>
      <c r="P33" s="7"/>
      <c r="Q33" s="7"/>
      <c r="R33" s="7"/>
      <c r="S33" s="7"/>
      <c r="T33" s="7"/>
      <c r="U33" s="1"/>
      <c r="V33" s="53"/>
      <c r="W33" s="135"/>
      <c r="X33" s="135"/>
      <c r="Y33" s="59"/>
      <c r="Z33" s="59"/>
      <c r="AA33" s="59"/>
      <c r="AB33" s="59"/>
    </row>
    <row r="34" spans="1:28" ht="11.25" customHeight="1">
      <c r="A34" s="3">
        <v>32</v>
      </c>
      <c r="B34" s="106">
        <v>150</v>
      </c>
      <c r="C34" s="64"/>
      <c r="D34" s="7"/>
      <c r="E34" s="7"/>
      <c r="F34" s="131">
        <f>gmprop12_Cpm(B34,B30,C12,C13,C14,C15,C16,C17,C18,C19,C20,C21,C22,C23,H12,H13,H14,H15,H16,H17,H18,H19,H20,H21,H22,H23,H11,3)</f>
        <v>37.3379415075507</v>
      </c>
      <c r="G34" s="131"/>
      <c r="H34" s="108">
        <f>gmprop12_Cpm(B34,B30,C12,C13,C14,C15,C16,C17,C18,C19,C20,C21,C22,C23,H12,H13,H14,H15,H16,H17,H18,H19,H20,H21,H22,H23,H11,4)</f>
        <v>0.248919610050338</v>
      </c>
      <c r="I34" s="108"/>
      <c r="J34" s="109">
        <f>gmprop12_Cpm(B34,B30,C12,C13,C14,C15,C16,C17,C18,C19,C20,C21,C22,C23,H12,H13,H14,H15,H16,H17,H18,H19,H20,H21,H22,H23,H11,5)</f>
        <v>0.24987467519609377</v>
      </c>
      <c r="K34" s="109"/>
      <c r="L34" s="7"/>
      <c r="M34" s="7"/>
      <c r="N34" s="7"/>
      <c r="O34" s="7"/>
      <c r="P34" s="7"/>
      <c r="Q34" s="7"/>
      <c r="R34" s="7"/>
      <c r="S34" s="7"/>
      <c r="T34" s="7"/>
      <c r="U34" s="1"/>
      <c r="V34" s="53"/>
      <c r="W34" s="135"/>
      <c r="X34" s="135"/>
      <c r="Y34" s="59"/>
      <c r="Z34" s="59"/>
      <c r="AA34" s="59"/>
      <c r="AB34" s="59"/>
    </row>
    <row r="35" spans="1:28" ht="11.25" customHeight="1">
      <c r="A35" s="3">
        <v>33</v>
      </c>
      <c r="B35" s="112">
        <v>200</v>
      </c>
      <c r="C35" s="87"/>
      <c r="D35" s="8"/>
      <c r="E35" s="8"/>
      <c r="F35" s="132">
        <f>gmprop12_Cpm(B35,B30,C12,C13,C14,C15,C16,C17,C18,C19,C20,C21,C22,C23,H12,H13,H14,H15,H16,H17,H18,H19,H20,H21,H22,H23,H11,3)</f>
        <v>49.86297431083746</v>
      </c>
      <c r="G35" s="132"/>
      <c r="H35" s="123">
        <f>gmprop12_Cpm(B35,B30,C12,C13,C14,C15,C16,C17,C18,C19,C20,C21,C22,C23,H12,H13,H14,H15,H16,H17,H18,H19,H20,H21,H22,H23,H11,4)</f>
        <v>0.2493148715541873</v>
      </c>
      <c r="I35" s="123"/>
      <c r="J35" s="118">
        <f>gmprop12_Cpm(B35,B30,C12,C13,C14,C15,C16,C17,C18,C19,C20,C21,C22,C23,H12,H13,H14,H15,H16,H17,H18,H19,H20,H21,H22,H23,H11,5)</f>
        <v>0.25111630804531254</v>
      </c>
      <c r="K35" s="118"/>
      <c r="L35" s="8"/>
      <c r="M35" s="8"/>
      <c r="N35" s="8"/>
      <c r="O35" s="8"/>
      <c r="P35" s="8"/>
      <c r="Q35" s="8"/>
      <c r="R35" s="8"/>
      <c r="S35" s="8"/>
      <c r="T35" s="8"/>
      <c r="U35" s="12"/>
      <c r="V35" s="53"/>
      <c r="W35" s="135"/>
      <c r="X35" s="135"/>
      <c r="Y35" s="59"/>
      <c r="Z35" s="59"/>
      <c r="AA35" s="59"/>
      <c r="AB35" s="59"/>
    </row>
    <row r="36" spans="1:28" ht="11.25" customHeight="1">
      <c r="A36" s="3">
        <v>34</v>
      </c>
      <c r="B36" s="105">
        <v>250</v>
      </c>
      <c r="C36" s="65"/>
      <c r="D36" s="11"/>
      <c r="E36" s="11"/>
      <c r="F36" s="130">
        <f>gmprop12_Cpm(B36,B30,C12,C13,C14,C15,C16,C17,C18,C19,C20,C21,C22,C23,H12,H13,H14,H15,H16,H17,H18,H19,H20,H21,H22,H23,H11,3)</f>
        <v>62.461931089190855</v>
      </c>
      <c r="G36" s="130"/>
      <c r="H36" s="115">
        <f>gmprop12_Cpm(B36,B30,C12,C13,C14,C15,C16,C17,C18,C19,C20,C21,C22,C23,H12,H13,H14,H15,H16,H17,H18,H19,H20,H21,H22,H23,H11,4)</f>
        <v>0.24984772435676342</v>
      </c>
      <c r="I36" s="115"/>
      <c r="J36" s="116">
        <f>gmprop12_Cpm(B36,B30,C12,C13,C14,C15,C16,C17,C18,C19,C20,C21,C22,C23,H12,H13,H14,H15,H16,H17,H18,H19,H20,H21,H22,H23,H11,5)</f>
        <v>0.25291908260637497</v>
      </c>
      <c r="K36" s="116"/>
      <c r="L36" s="11"/>
      <c r="M36" s="11"/>
      <c r="N36" s="11"/>
      <c r="O36" s="11"/>
      <c r="P36" s="11"/>
      <c r="Q36" s="11"/>
      <c r="R36" s="11"/>
      <c r="S36" s="11"/>
      <c r="T36" s="11"/>
      <c r="U36" s="15"/>
      <c r="V36" s="51"/>
      <c r="W36" s="134"/>
      <c r="X36" s="134"/>
      <c r="Y36" s="63"/>
      <c r="Z36" s="63"/>
      <c r="AA36" s="63"/>
      <c r="AB36" s="63"/>
    </row>
    <row r="37" spans="1:28" ht="11.25" customHeight="1">
      <c r="A37" s="3">
        <v>35</v>
      </c>
      <c r="B37" s="106">
        <v>300</v>
      </c>
      <c r="C37" s="64"/>
      <c r="D37" s="7"/>
      <c r="E37" s="7"/>
      <c r="F37" s="131">
        <f>gmprop12_Cpm(B37,B30,C12,C13,C14,C15,C16,C17,C18,C19,C20,C21,C22,C23,H12,H13,H14,H15,H16,H17,H18,H19,H20,H21,H22,H23,H11,3)</f>
        <v>75.16461300025681</v>
      </c>
      <c r="G37" s="131"/>
      <c r="H37" s="108">
        <f>gmprop12_Cpm(B37,B30,C12,C13,C14,C15,C16,C17,C18,C19,C20,C21,C22,C23,H12,H13,H14,H15,H16,H17,H18,H19,H20,H21,H22,H23,H11,4)</f>
        <v>0.25054871000085605</v>
      </c>
      <c r="I37" s="108"/>
      <c r="J37" s="109">
        <f>gmprop12_Cpm(B37,B30,C12,C13,C14,C15,C16,C17,C18,C19,C20,C21,C22,C23,H12,H13,H14,H15,H16,H17,H18,H19,H20,H21,H22,H23,H11,5)</f>
        <v>0.25517390535</v>
      </c>
      <c r="K37" s="109"/>
      <c r="L37" s="7"/>
      <c r="M37" s="7"/>
      <c r="N37" s="7"/>
      <c r="O37" s="7"/>
      <c r="P37" s="7"/>
      <c r="Q37" s="7"/>
      <c r="R37" s="7"/>
      <c r="S37" s="7"/>
      <c r="T37" s="7"/>
      <c r="U37" s="1"/>
      <c r="V37" s="53"/>
      <c r="W37" s="135"/>
      <c r="X37" s="135"/>
      <c r="Y37" s="59"/>
      <c r="Z37" s="59"/>
      <c r="AA37" s="59"/>
      <c r="AB37" s="59"/>
    </row>
    <row r="38" spans="1:28" ht="11.25" customHeight="1">
      <c r="A38" s="3">
        <v>36</v>
      </c>
      <c r="B38" s="106">
        <v>350</v>
      </c>
      <c r="C38" s="64"/>
      <c r="D38" s="7"/>
      <c r="E38" s="7"/>
      <c r="F38" s="131">
        <f>gmprop12_Cpm(B38,B30,C12,C13,C14,C15,C16,C17,C18,C19,C20,C21,C22,C23,H12,H13,H14,H15,H16,H17,H18,H19,H20,H21,H22,H23,H11,3)</f>
        <v>87.98732337865383</v>
      </c>
      <c r="G38" s="131"/>
      <c r="H38" s="108">
        <f>gmprop12_Cpm(B38,B30,C12,C13,C14,C15,C16,C17,C18,C19,C20,C21,C22,C23,H12,H13,H14,H15,H16,H17,H18,H19,H20,H21,H22,H23,H11,4)</f>
        <v>0.2513923525104395</v>
      </c>
      <c r="I38" s="108"/>
      <c r="J38" s="109">
        <f>gmprop12_Cpm(B38,B30,C12,C13,C14,C15,C16,C17,C18,C19,C20,C21,C22,C23,H12,H13,H14,H15,H16,H17,H18,H19,H20,H21,H22,H23,H11,5)</f>
        <v>0.2577370551602</v>
      </c>
      <c r="K38" s="109"/>
      <c r="L38" s="7"/>
      <c r="M38" s="7"/>
      <c r="N38" s="7"/>
      <c r="O38" s="7"/>
      <c r="P38" s="7"/>
      <c r="Q38" s="7"/>
      <c r="R38" s="7"/>
      <c r="S38" s="7"/>
      <c r="T38" s="7"/>
      <c r="U38" s="1"/>
      <c r="V38" s="53"/>
      <c r="W38" s="135"/>
      <c r="X38" s="135"/>
      <c r="Y38" s="59"/>
      <c r="Z38" s="59"/>
      <c r="AA38" s="59"/>
      <c r="AB38" s="59"/>
    </row>
    <row r="39" spans="1:28" ht="11.25" customHeight="1">
      <c r="A39" s="3">
        <v>37</v>
      </c>
      <c r="B39" s="106">
        <v>400</v>
      </c>
      <c r="C39" s="64"/>
      <c r="D39" s="7"/>
      <c r="E39" s="7"/>
      <c r="F39" s="131">
        <f>gmprop12_Cpm(B39,B30,C12,C13,C14,C15,C16,C17,C18,C19,C20,C21,C22,C23,H12,H13,H14,H15,H16,H17,H18,H19,H20,H21,H22,H23,H11,3)</f>
        <v>100.9403624613567</v>
      </c>
      <c r="G39" s="131"/>
      <c r="H39" s="108">
        <f>gmprop12_Cpm(B39,B30,C12,C13,C14,C15,C16,C17,C18,C19,C20,C21,C22,C23,H12,H13,H14,H15,H16,H17,H18,H19,H20,H21,H22,H23,H11,4)</f>
        <v>0.25235090615339173</v>
      </c>
      <c r="I39" s="108"/>
      <c r="J39" s="109">
        <f>gmprop12_Cpm(B39,B30,C12,C13,C14,C15,C16,C17,C18,C19,C20,C21,C22,C23,H12,H13,H14,H15,H16,H17,H18,H19,H20,H21,H22,H23,H11,5)</f>
        <v>0.2603798568347</v>
      </c>
      <c r="K39" s="109"/>
      <c r="L39" s="7"/>
      <c r="M39" s="7"/>
      <c r="N39" s="7"/>
      <c r="O39" s="7"/>
      <c r="P39" s="7"/>
      <c r="Q39" s="7"/>
      <c r="R39" s="7"/>
      <c r="S39" s="7"/>
      <c r="T39" s="7"/>
      <c r="U39" s="1"/>
      <c r="V39" s="53"/>
      <c r="W39" s="135"/>
      <c r="X39" s="135"/>
      <c r="Y39" s="59"/>
      <c r="Z39" s="59"/>
      <c r="AA39" s="59"/>
      <c r="AB39" s="59"/>
    </row>
    <row r="40" spans="1:28" ht="11.25" customHeight="1">
      <c r="A40" s="3">
        <v>38</v>
      </c>
      <c r="B40" s="119">
        <v>450</v>
      </c>
      <c r="C40" s="120"/>
      <c r="D40" s="17"/>
      <c r="E40" s="17"/>
      <c r="F40" s="136">
        <f>gmprop12_Cpm(B40,B30,C12,C13,C14,C15,C16,C17,C18,C19,C20,C21,C22,C23,H12,H13,H14,H15,H16,H17,H18,H19,H20,H21,H22,H23,H11,3)</f>
        <v>114.03063150938868</v>
      </c>
      <c r="G40" s="136"/>
      <c r="H40" s="124">
        <f>gmprop12_Cpm(B40,B30,C12,C13,C14,C15,C16,C17,C18,C19,C20,C21,C22,C23,H12,H13,H14,H15,H16,H17,H18,H19,H20,H21,H22,H23,H11,4)</f>
        <v>0.2534014033541971</v>
      </c>
      <c r="I40" s="124"/>
      <c r="J40" s="125">
        <f>gmprop12_Cpm(B40,B30,C12,C13,C14,C15,C16,C17,C18,C19,C20,C21,C22,C23,H12,H13,H14,H15,H16,H17,H18,H19,H20,H21,H22,H23,H11,5)</f>
        <v>0.2632337667755</v>
      </c>
      <c r="K40" s="125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54"/>
      <c r="W40" s="139">
        <f>gmprop12(tempconv(B40,B30,"℃"),pressconv(0,"kg/cm2.g","kg/cm2.g"),C12,C13,C14,C15,C16,C17,C18,C19,C20,C21,C22,C23,H12,H13,H14,H15,H16,H17,H18,H19,H20,H21,H22,H23,H11,3)</f>
        <v>114.02968204395899</v>
      </c>
      <c r="X40" s="139"/>
      <c r="Y40" s="62">
        <f>gmprop12(tempconv(B40,B30,"℃"),pressconv(0,"kg/cm2.g","kg/cm2.g"),C12,C13,C14,C15,C16,C17,C18,C19,C20,C21,C22,C23,H12,H13,H14,H15,H16,H17,H18,H19,H20,H21,H22,H23,H11,4)</f>
        <v>0.25339929343101997</v>
      </c>
      <c r="Z40" s="62"/>
      <c r="AA40" s="62">
        <f>gmprop12(tempconv(B40,B30,"℃"),pressconv(0,"kg/cm2.g","kg/cm2.g"),C12,C13,C14,C15,C16,C17,C18,C19,C20,C21,C22,C23,H12,H13,H14,H15,H16,H17,H18,H19,H20,H21,H22,H23,H11,5)</f>
        <v>0.2632337667755</v>
      </c>
      <c r="AB40" s="62"/>
    </row>
    <row r="41" spans="1:28" ht="11.25" customHeight="1">
      <c r="A41" s="3">
        <v>39</v>
      </c>
      <c r="B41" s="117">
        <v>500</v>
      </c>
      <c r="C41" s="71"/>
      <c r="D41" s="5"/>
      <c r="E41" s="5"/>
      <c r="F41" s="137">
        <f>gmprop12_Cpm(B41,B30,C12,C13,C14,C15,C16,C17,C18,C19,C20,C21,C22,C23,H12,H13,H14,H15,H16,H17,H18,H19,H20,H21,H22,H23,H11,3)</f>
        <v>127.26441197842051</v>
      </c>
      <c r="G41" s="137"/>
      <c r="H41" s="126">
        <f>gmprop12_Cpm(B41,B30,C12,C13,C14,C15,C16,C17,C18,C19,C20,C21,C22,C23,H12,H13,H14,H15,H16,H17,H18,H19,H20,H21,H22,H23,H11,4)</f>
        <v>0.254528823956841</v>
      </c>
      <c r="I41" s="126"/>
      <c r="J41" s="127">
        <f>gmprop12_Cpm(B41,B30,C12,C13,C14,C15,C16,C17,C18,C19,C20,C21,C22,C23,H12,H13,H14,H15,H16,H17,H18,H19,H20,H21,H22,H23,H11,5)</f>
        <v>0.2661174581296</v>
      </c>
      <c r="K41" s="127"/>
      <c r="L41" s="5"/>
      <c r="M41" s="5"/>
      <c r="N41" s="5"/>
      <c r="O41" s="5"/>
      <c r="P41" s="5"/>
      <c r="Q41" s="5"/>
      <c r="R41" s="5"/>
      <c r="S41" s="5"/>
      <c r="T41" s="5"/>
      <c r="U41" s="13"/>
      <c r="V41" s="53"/>
      <c r="W41" s="135"/>
      <c r="X41" s="135"/>
      <c r="Y41" s="59"/>
      <c r="Z41" s="59"/>
      <c r="AA41" s="59"/>
      <c r="AB41" s="59"/>
    </row>
    <row r="42" spans="1:28" ht="11.25" customHeight="1">
      <c r="A42" s="3">
        <v>40</v>
      </c>
      <c r="B42" s="106">
        <v>550</v>
      </c>
      <c r="C42" s="64"/>
      <c r="D42" s="7"/>
      <c r="E42" s="7"/>
      <c r="F42" s="131">
        <f>gmprop12_Cpm(B42,B30,C12,C13,C14,C15,C16,C17,C18,C19,C20,C21,C22,C23,H12,H13,H14,H15,H16,H17,H18,H19,H20,H21,H22,H23,H11,3)</f>
        <v>140.63820120420343</v>
      </c>
      <c r="G42" s="131"/>
      <c r="H42" s="108">
        <f>gmprop12_Cpm(B42,B30,C12,C13,C14,C15,C16,C17,C18,C19,C20,C21,C22,C23,H12,H13,H14,H15,H16,H17,H18,H19,H20,H21,H22,H23,H11,4)</f>
        <v>0.255705820371279</v>
      </c>
      <c r="I42" s="108"/>
      <c r="J42" s="109">
        <f>gmprop12_Cpm(B42,B30,C12,C13,C14,C15,C16,C17,C18,C19,C20,C21,C22,C23,H12,H13,H14,H15,H16,H17,H18,H19,H20,H21,H22,H23,H11,5)</f>
        <v>0.2688296551602</v>
      </c>
      <c r="K42" s="109"/>
      <c r="L42" s="7"/>
      <c r="M42" s="7"/>
      <c r="N42" s="7"/>
      <c r="O42" s="7"/>
      <c r="P42" s="7"/>
      <c r="Q42" s="7"/>
      <c r="R42" s="7"/>
      <c r="S42" s="7"/>
      <c r="T42" s="7"/>
      <c r="U42" s="1"/>
      <c r="V42" s="53"/>
      <c r="W42" s="135"/>
      <c r="X42" s="135"/>
      <c r="Y42" s="59"/>
      <c r="Z42" s="59"/>
      <c r="AA42" s="59"/>
      <c r="AB42" s="59"/>
    </row>
    <row r="43" spans="1:28" ht="11.25" customHeight="1">
      <c r="A43" s="3">
        <v>41</v>
      </c>
      <c r="B43" s="106">
        <v>600</v>
      </c>
      <c r="C43" s="64"/>
      <c r="D43" s="7"/>
      <c r="E43" s="7"/>
      <c r="F43" s="131">
        <f>gmprop12_Cpm(B43,B30,C12,C13,C14,C15,C16,C17,C18,C19,C20,C21,C22,C23,H12,H13,H14,H15,H16,H17,H18,H19,H20,H21,H22,H23,H11,3)</f>
        <v>154.15171356123386</v>
      </c>
      <c r="G43" s="131"/>
      <c r="H43" s="108">
        <f>gmprop12_Cpm(B43,B30,C12,C13,C14,C15,C16,C17,C18,C19,C20,C21,C22,C23,H12,H13,H14,H15,H16,H17,H18,H19,H20,H21,H22,H23,H11,4)</f>
        <v>0.2569195226020564</v>
      </c>
      <c r="I43" s="108"/>
      <c r="J43" s="109">
        <f>gmprop12_Cpm(B43,B30,C12,C13,C14,C15,C16,C17,C18,C19,C20,C21,C22,C23,H12,H13,H14,H15,H16,H17,H18,H19,H20,H21,H22,H23,H11,5)</f>
        <v>0.271711862776275</v>
      </c>
      <c r="K43" s="109"/>
      <c r="L43" s="7"/>
      <c r="M43" s="7"/>
      <c r="N43" s="7"/>
      <c r="O43" s="7"/>
      <c r="P43" s="7"/>
      <c r="Q43" s="7"/>
      <c r="R43" s="7"/>
      <c r="S43" s="7"/>
      <c r="T43" s="7"/>
      <c r="U43" s="1"/>
      <c r="V43" s="53"/>
      <c r="W43" s="135"/>
      <c r="X43" s="135"/>
      <c r="Y43" s="59"/>
      <c r="Z43" s="59"/>
      <c r="AA43" s="59"/>
      <c r="AB43" s="59"/>
    </row>
    <row r="44" spans="1:28" ht="11.25" customHeight="1">
      <c r="A44" s="3">
        <v>42</v>
      </c>
      <c r="B44" s="106">
        <v>650</v>
      </c>
      <c r="C44" s="64"/>
      <c r="D44" s="7"/>
      <c r="E44" s="7"/>
      <c r="F44" s="131">
        <f>gmprop12_Cpm(B44,B30,C12,C13,C14,C15,C16,C17,C18,C19,C20,C21,C22,C23,H12,H13,H14,H15,H16,H17,H18,H19,H20,H21,H22,H23,H11,3)</f>
        <v>167.80456357744464</v>
      </c>
      <c r="G44" s="131"/>
      <c r="H44" s="108">
        <f>gmprop12_Cpm(B44,B30,C12,C13,C14,C15,C16,C17,C18,C19,C20,C21,C22,C23,H12,H13,H14,H15,H16,H17,H18,H19,H20,H21,H22,H23,H11,4)</f>
        <v>0.2581608670422225</v>
      </c>
      <c r="I44" s="108"/>
      <c r="J44" s="109">
        <f>gmprop12_Cpm(B44,B30,C12,C13,C14,C15,C16,C17,C18,C19,C20,C21,C22,C23,H12,H13,H14,H15,H16,H17,H18,H19,H20,H21,H22,H23,H11,5)</f>
        <v>0.274438217389745</v>
      </c>
      <c r="K44" s="109"/>
      <c r="L44" s="7"/>
      <c r="M44" s="7"/>
      <c r="N44" s="7"/>
      <c r="O44" s="7"/>
      <c r="P44" s="7"/>
      <c r="Q44" s="7"/>
      <c r="R44" s="7"/>
      <c r="S44" s="7"/>
      <c r="T44" s="7"/>
      <c r="U44" s="1"/>
      <c r="V44" s="53"/>
      <c r="W44" s="135"/>
      <c r="X44" s="135"/>
      <c r="Y44" s="59"/>
      <c r="Z44" s="59"/>
      <c r="AA44" s="59"/>
      <c r="AB44" s="59"/>
    </row>
    <row r="45" spans="1:28" ht="11.25" customHeight="1">
      <c r="A45" s="3">
        <v>43</v>
      </c>
      <c r="B45" s="112">
        <v>700</v>
      </c>
      <c r="C45" s="87"/>
      <c r="D45" s="8"/>
      <c r="E45" s="8"/>
      <c r="F45" s="132">
        <f>gmprop12_Cpm(B45,B30,C12,C13,C14,C15,C16,C17,C18,C19,C20,C21,C22,C23,H12,H13,H14,H15,H16,H17,H18,H19,H20,H21,H22,H23,H11,3)</f>
        <v>181.58812668276116</v>
      </c>
      <c r="G45" s="132"/>
      <c r="H45" s="123">
        <f>gmprop12_Cpm(B45,B30,C12,C13,C14,C15,C16,C17,C18,C19,C20,C21,C22,C23,H12,H13,H14,H15,H16,H17,H18,H19,H20,H21,H22,H23,H11,4)</f>
        <v>0.25941160954680165</v>
      </c>
      <c r="I45" s="123"/>
      <c r="J45" s="118">
        <f>gmprop12_Cpm(B45,B30,C12,C13,C14,C15,C16,C17,C18,C19,C20,C21,C22,C23,H12,H13,H14,H15,H16,H17,H18,H19,H20,H21,H22,H23,H11,5)</f>
        <v>0.276992894234745</v>
      </c>
      <c r="K45" s="118"/>
      <c r="L45" s="8"/>
      <c r="M45" s="8"/>
      <c r="N45" s="8"/>
      <c r="O45" s="8"/>
      <c r="P45" s="8"/>
      <c r="Q45" s="8"/>
      <c r="R45" s="8"/>
      <c r="S45" s="8"/>
      <c r="T45" s="8"/>
      <c r="U45" s="12"/>
      <c r="V45" s="53"/>
      <c r="W45" s="135"/>
      <c r="X45" s="135"/>
      <c r="Y45" s="59"/>
      <c r="Z45" s="59"/>
      <c r="AA45" s="59"/>
      <c r="AB45" s="59"/>
    </row>
    <row r="46" spans="1:28" ht="11.25" customHeight="1">
      <c r="A46" s="3">
        <v>44</v>
      </c>
      <c r="B46" s="105">
        <v>750</v>
      </c>
      <c r="C46" s="65"/>
      <c r="D46" s="11"/>
      <c r="E46" s="11"/>
      <c r="F46" s="130">
        <f>gmprop12_Cpm(B46,B30,C12,C13,C14,C15,C16,C17,C18,C19,C20,C21,C22,C23,H12,H13,H14,H15,H16,H17,H18,H19,H20,H21,H22,H23,H11,3)</f>
        <v>195.49547219761527</v>
      </c>
      <c r="G46" s="130"/>
      <c r="H46" s="115">
        <f>gmprop12_Cpm(B46,B30,C12,C13,C14,C15,C16,C17,C18,C19,C20,C21,C22,C23,H12,H13,H14,H15,H16,H17,H18,H19,H20,H21,H22,H23,H11,4)</f>
        <v>0.26066062959682035</v>
      </c>
      <c r="I46" s="115"/>
      <c r="J46" s="116">
        <f>gmprop12_Cpm(B46,B30,C12,C13,C14,C15,C16,C17,C18,C19,C20,C21,C22,C23,H12,H13,H14,H15,H16,H17,H18,H19,H20,H21,H22,H23,H11,5)</f>
        <v>0.27938781921186245</v>
      </c>
      <c r="K46" s="116"/>
      <c r="L46" s="11"/>
      <c r="M46" s="11"/>
      <c r="N46" s="11"/>
      <c r="O46" s="11"/>
      <c r="P46" s="11"/>
      <c r="Q46" s="11"/>
      <c r="R46" s="11"/>
      <c r="S46" s="11"/>
      <c r="T46" s="11"/>
      <c r="U46" s="15"/>
      <c r="V46" s="51"/>
      <c r="W46" s="134"/>
      <c r="X46" s="134"/>
      <c r="Y46" s="63"/>
      <c r="Z46" s="63"/>
      <c r="AA46" s="63"/>
      <c r="AB46" s="63"/>
    </row>
    <row r="47" spans="1:28" ht="11.25" customHeight="1">
      <c r="A47" s="3">
        <v>45</v>
      </c>
      <c r="B47" s="106">
        <v>800</v>
      </c>
      <c r="C47" s="64"/>
      <c r="D47" s="7"/>
      <c r="E47" s="7"/>
      <c r="F47" s="131">
        <f>gmprop12_Cpm(B47,B30,C12,C13,C14,C15,C16,C17,C18,C19,C20,C21,C22,C23,H12,H13,H14,H15,H16,H17,H18,H19,H20,H21,H22,H23,H11,3)</f>
        <v>209.519506611952</v>
      </c>
      <c r="G47" s="131"/>
      <c r="H47" s="108">
        <f>gmprop12_Cpm(B47,B30,C12,C13,C14,C15,C16,C17,C18,C19,C20,C21,C22,C23,H12,H13,H14,H15,H16,H17,H18,H19,H20,H21,H22,H23,H11,4)</f>
        <v>0.26189938326494</v>
      </c>
      <c r="I47" s="108"/>
      <c r="J47" s="109">
        <f>gmprop12_Cpm(B47,B30,C12,C13,C14,C15,C16,C17,C18,C19,C20,C21,C22,C23,H12,H13,H14,H15,H16,H17,H18,H19,H20,H21,H22,H23,H11,5)</f>
        <v>0.28163933632436255</v>
      </c>
      <c r="K47" s="109"/>
      <c r="L47" s="7"/>
      <c r="M47" s="7"/>
      <c r="N47" s="7"/>
      <c r="O47" s="7"/>
      <c r="P47" s="7"/>
      <c r="Q47" s="7"/>
      <c r="R47" s="7"/>
      <c r="S47" s="7"/>
      <c r="T47" s="7"/>
      <c r="U47" s="1"/>
      <c r="V47" s="53"/>
      <c r="W47" s="135"/>
      <c r="X47" s="135"/>
      <c r="Y47" s="59"/>
      <c r="Z47" s="59"/>
      <c r="AA47" s="59"/>
      <c r="AB47" s="59"/>
    </row>
    <row r="48" spans="1:28" ht="11.25" customHeight="1">
      <c r="A48" s="3">
        <v>46</v>
      </c>
      <c r="B48" s="106">
        <v>850</v>
      </c>
      <c r="C48" s="64"/>
      <c r="D48" s="7"/>
      <c r="E48" s="7"/>
      <c r="F48" s="131">
        <f>gmprop12_Cpm(B48,B30,C12,C13,C14,C15,C16,C17,C18,C19,C20,C21,C22,C23,H12,H13,H14,H15,H16,H17,H18,H19,H20,H21,H22,H23,H11,3)</f>
        <v>223.6545810604919</v>
      </c>
      <c r="G48" s="131"/>
      <c r="H48" s="108">
        <f>gmprop12_Cpm(B48,B30,C12,C13,C14,C15,C16,C17,C18,C19,C20,C21,C22,C23,H12,H13,H14,H15,H16,H17,H18,H19,H20,H21,H22,H23,H11,4)</f>
        <v>0.2631230365417552</v>
      </c>
      <c r="I48" s="108"/>
      <c r="J48" s="109">
        <f>gmprop12_Cpm(B48,B30,C12,C13,C14,C15,C16,C17,C18,C19,C20,C21,C22,C23,H12,H13,H14,H15,H16,H17,H18,H19,H20,H21,H22,H23,H11,5)</f>
        <v>0.2837920346631375</v>
      </c>
      <c r="K48" s="109"/>
      <c r="L48" s="7"/>
      <c r="M48" s="7"/>
      <c r="N48" s="7"/>
      <c r="O48" s="7"/>
      <c r="P48" s="7"/>
      <c r="Q48" s="7"/>
      <c r="R48" s="7"/>
      <c r="S48" s="7"/>
      <c r="T48" s="7"/>
      <c r="U48" s="1"/>
      <c r="V48" s="53"/>
      <c r="W48" s="135"/>
      <c r="X48" s="135"/>
      <c r="Y48" s="59"/>
      <c r="Z48" s="59"/>
      <c r="AA48" s="59"/>
      <c r="AB48" s="59"/>
    </row>
    <row r="49" spans="1:28" ht="11.25" customHeight="1">
      <c r="A49" s="3">
        <v>47</v>
      </c>
      <c r="B49" s="106">
        <v>900</v>
      </c>
      <c r="C49" s="64"/>
      <c r="D49" s="7"/>
      <c r="E49" s="7"/>
      <c r="F49" s="131">
        <f>gmprop12_Cpm(B49,B30,C12,C13,C14,C15,C16,C17,C18,C19,C20,C21,C22,C23,H12,H13,H14,H15,H16,H17,H18,H19,H20,H21,H22,H23,H11,3)</f>
        <v>237.8940911442451</v>
      </c>
      <c r="G49" s="131"/>
      <c r="H49" s="108">
        <f>gmprop12_Cpm(B49,B30,C12,C13,C14,C15,C16,C17,C18,C19,C20,C21,C22,C23,H12,H13,H14,H15,H16,H17,H18,H19,H20,H21,H22,H23,H11,4)</f>
        <v>0.2643267679380501</v>
      </c>
      <c r="I49" s="108"/>
      <c r="J49" s="109">
        <f>gmprop12_Cpm(B49,B30,C12,C13,C14,C15,C16,C17,C18,C19,C20,C21,C22,C23,H12,H13,H14,H15,H16,H17,H18,H19,H20,H21,H22,H23,H11,5)</f>
        <v>0.2858497675506375</v>
      </c>
      <c r="K49" s="109"/>
      <c r="L49" s="7"/>
      <c r="M49" s="7"/>
      <c r="N49" s="7"/>
      <c r="O49" s="7"/>
      <c r="P49" s="7"/>
      <c r="Q49" s="7"/>
      <c r="R49" s="7"/>
      <c r="S49" s="7"/>
      <c r="T49" s="7"/>
      <c r="U49" s="1"/>
      <c r="V49" s="53"/>
      <c r="W49" s="135"/>
      <c r="X49" s="135"/>
      <c r="Y49" s="59"/>
      <c r="Z49" s="59"/>
      <c r="AA49" s="59"/>
      <c r="AB49" s="59"/>
    </row>
    <row r="50" spans="1:28" ht="11.25" customHeight="1">
      <c r="A50" s="3">
        <v>48</v>
      </c>
      <c r="B50" s="119">
        <v>950</v>
      </c>
      <c r="C50" s="120"/>
      <c r="D50" s="17"/>
      <c r="E50" s="17"/>
      <c r="F50" s="136">
        <f>gmprop12_Cpm(B50,B30,C12,C13,C14,C15,C16,C17,C18,C19,C20,C21,C22,C23,H12,H13,H14,H15,H16,H17,H18,H19,H20,H21,H22,H23,H11,3)</f>
        <v>252.23206337740996</v>
      </c>
      <c r="G50" s="136"/>
      <c r="H50" s="124">
        <f>gmprop12_Cpm(B50,B30,C12,C13,C14,C15,C16,C17,C18,C19,C20,C21,C22,C23,H12,H13,H14,H15,H16,H17,H18,H19,H20,H21,H22,H23,H11,4)</f>
        <v>0.26550743513411573</v>
      </c>
      <c r="I50" s="124"/>
      <c r="J50" s="125">
        <f>gmprop12_Cpm(B50,B30,C12,C13,C14,C15,C16,C17,C18,C19,C20,C21,C22,C23,H12,H13,H14,H15,H16,H17,H18,H19,H20,H21,H22,H23,H11,5)</f>
        <v>0.2877563192118624</v>
      </c>
      <c r="K50" s="125"/>
      <c r="L50" s="17"/>
      <c r="M50" s="17"/>
      <c r="N50" s="17"/>
      <c r="O50" s="17"/>
      <c r="P50" s="17"/>
      <c r="Q50" s="17"/>
      <c r="R50" s="17"/>
      <c r="S50" s="17"/>
      <c r="T50" s="17"/>
      <c r="U50" s="18"/>
      <c r="V50" s="54"/>
      <c r="W50" s="139">
        <f>gmprop12(tempconv(B50,B30,"℃"),pressconv(0,"kg/cm2.g","kg/cm2.g"),C12,C13,C14,C15,C16,C17,C18,C19,C20,C21,C22,C23,H12,H13,H14,H15,H16,H17,H18,H19,H20,H21,H22,H23,H11,3)</f>
        <v>252.2286729999345</v>
      </c>
      <c r="X50" s="139"/>
      <c r="Y50" s="62">
        <f>gmprop12(tempconv(B50,B30,"℃"),pressconv(0,"kg/cm2.g","kg/cm2.g"),C12,C13,C14,C15,C16,C17,C18,C19,C20,C21,C22,C23,H12,H13,H14,H15,H16,H17,H18,H19,H20,H21,H22,H23,H11,4)</f>
        <v>0.26550386631572054</v>
      </c>
      <c r="Z50" s="62"/>
      <c r="AA50" s="62">
        <f>gmprop12(tempconv(B50,B30,"℃"),pressconv(0,"kg/cm2.g","kg/cm2.g"),C12,C13,C14,C15,C16,C17,C18,C19,C20,C21,C22,C23,H12,H13,H14,H15,H16,H17,H18,H19,H20,H21,H22,H23,H11,5)</f>
        <v>0.2877563192118624</v>
      </c>
      <c r="AB50" s="62"/>
    </row>
    <row r="51" spans="1:28" ht="11.25" customHeight="1">
      <c r="A51" s="3">
        <v>49</v>
      </c>
      <c r="B51" s="117">
        <v>1000</v>
      </c>
      <c r="C51" s="71"/>
      <c r="D51" s="5"/>
      <c r="E51" s="5"/>
      <c r="F51" s="137">
        <f>gmprop12_Cpm(B51,B30,C12,C13,C14,C15,C16,C17,C18,C19,C20,C21,C22,C23,H12,H13,H14,H15,H16,H17,H18,H19,H20,H21,H22,H23,H11,3)</f>
        <v>266.66204328711484</v>
      </c>
      <c r="G51" s="137"/>
      <c r="H51" s="126">
        <f>gmprop12_Cpm(B51,B30,C12,C13,C14,C15,C16,C17,C18,C19,C20,C21,C22,C23,H12,H13,H14,H15,H16,H17,H18,H19,H20,H21,H22,H23,H11,4)</f>
        <v>0.26666204328711485</v>
      </c>
      <c r="I51" s="126"/>
      <c r="J51" s="127">
        <f>gmprop12_Cpm(B51,B30,C12,C13,C14,C15,C16,C17,C18,C19,C20,C21,C22,C23,H12,H13,H14,H15,H16,H17,H18,H19,H20,H21,H22,H23,H11,5)</f>
        <v>0.2895078363243625</v>
      </c>
      <c r="K51" s="127"/>
      <c r="L51" s="5"/>
      <c r="M51" s="5"/>
      <c r="N51" s="5"/>
      <c r="O51" s="5"/>
      <c r="P51" s="5"/>
      <c r="Q51" s="5"/>
      <c r="R51" s="5"/>
      <c r="S51" s="5"/>
      <c r="T51" s="5"/>
      <c r="U51" s="13"/>
      <c r="V51" s="53"/>
      <c r="W51" s="135"/>
      <c r="X51" s="135"/>
      <c r="Y51" s="59"/>
      <c r="Z51" s="59"/>
      <c r="AA51" s="59"/>
      <c r="AB51" s="59"/>
    </row>
    <row r="52" spans="1:28" ht="11.25" customHeight="1">
      <c r="A52" s="3">
        <v>50</v>
      </c>
      <c r="B52" s="106">
        <v>1100</v>
      </c>
      <c r="C52" s="64"/>
      <c r="D52" s="7"/>
      <c r="E52" s="7"/>
      <c r="F52" s="131">
        <f>gmprop12_Cpm(B52,B30,C12,C13,C14,C15,C16,C17,C18,C19,C20,C21,C22,C23,H12,H13,H14,H15,H16,H17,H18,H19,H20,H21,H22,H23,H11,3)</f>
        <v>295.77288291146584</v>
      </c>
      <c r="G52" s="131"/>
      <c r="H52" s="108">
        <f>gmprop12_Cpm(B52,B30,C12,C13,C14,C15,C16,C17,C18,C19,C20,C21,C22,C23,H12,H13,H14,H15,H16,H17,H18,H19,H20,H21,H22,H23,H11,4)</f>
        <v>0.26888443901042347</v>
      </c>
      <c r="I52" s="108"/>
      <c r="J52" s="109">
        <f>gmprop12_Cpm(B52,B30,C12,C13,C14,C15,C16,C17,C18,C19,C20,C21,C22,C23,H12,H13,H14,H15,H16,H17,H18,H19,H20,H21,H22,H23,H11,5)</f>
        <v>0.29270693154999994</v>
      </c>
      <c r="K52" s="109"/>
      <c r="L52" s="7"/>
      <c r="M52" s="7"/>
      <c r="N52" s="7"/>
      <c r="O52" s="7"/>
      <c r="P52" s="7"/>
      <c r="Q52" s="7"/>
      <c r="R52" s="7"/>
      <c r="S52" s="7"/>
      <c r="T52" s="7"/>
      <c r="U52" s="1"/>
      <c r="V52" s="53"/>
      <c r="W52" s="135"/>
      <c r="X52" s="135"/>
      <c r="Y52" s="59"/>
      <c r="Z52" s="59"/>
      <c r="AA52" s="59"/>
      <c r="AB52" s="59"/>
    </row>
    <row r="53" spans="1:28" ht="11.25" customHeight="1">
      <c r="A53" s="3">
        <v>51</v>
      </c>
      <c r="B53" s="106">
        <v>1200</v>
      </c>
      <c r="C53" s="64"/>
      <c r="D53" s="7"/>
      <c r="E53" s="7"/>
      <c r="F53" s="131">
        <f>gmprop12_Cpm(B53,B30,C12,C13,C14,C15,C16,C17,C18,C19,C20,C21,C22,C23,H12,H13,H14,H15,H16,H17,H18,H19,H20,H21,H22,H23,H11,3)</f>
        <v>325.18260396708456</v>
      </c>
      <c r="G53" s="131"/>
      <c r="H53" s="108">
        <f>gmprop12_Cpm(B53,B30,C12,C13,C14,C15,C16,C17,C18,C19,C20,C21,C22,C23,H12,H13,H14,H15,H16,H17,H18,H19,H20,H21,H22,H23,H11,4)</f>
        <v>0.2709855033059038</v>
      </c>
      <c r="I53" s="108"/>
      <c r="J53" s="109">
        <f>gmprop12_Cpm(B53,B30,C12,C13,C14,C15,C16,C17,C18,C19,C20,C21,C22,C23,H12,H13,H14,H15,H16,H17,H18,H19,H20,H21,H22,H23,H11,5)</f>
        <v>0.2954936962829696</v>
      </c>
      <c r="K53" s="109"/>
      <c r="L53" s="7"/>
      <c r="M53" s="7"/>
      <c r="N53" s="7"/>
      <c r="O53" s="7"/>
      <c r="P53" s="7"/>
      <c r="Q53" s="7"/>
      <c r="R53" s="7"/>
      <c r="S53" s="7"/>
      <c r="T53" s="7"/>
      <c r="U53" s="1"/>
      <c r="V53" s="53"/>
      <c r="W53" s="135"/>
      <c r="X53" s="135"/>
      <c r="Y53" s="59"/>
      <c r="Z53" s="59"/>
      <c r="AA53" s="59"/>
      <c r="AB53" s="59"/>
    </row>
    <row r="54" spans="1:28" ht="11.25" customHeight="1">
      <c r="A54" s="3">
        <v>52</v>
      </c>
      <c r="B54" s="106">
        <v>1300</v>
      </c>
      <c r="C54" s="64"/>
      <c r="D54" s="7"/>
      <c r="E54" s="7"/>
      <c r="F54" s="131">
        <f>gmprop12_Cpm(B54,B30,C12,C13,C14,C15,C16,C17,C18,C19,C20,C21,C22,C23,H12,H13,H14,H15,H16,H17,H18,H19,H20,H21,H22,H23,H11,3)</f>
        <v>354.8773839112748</v>
      </c>
      <c r="G54" s="131"/>
      <c r="H54" s="108">
        <f>gmprop12_Cpm(B54,B30,C12,C13,C14,C15,C16,C17,C18,C19,C20,C21,C22,C23,H12,H13,H14,H15,H16,H17,H18,H19,H20,H21,H22,H23,H11,4)</f>
        <v>0.27298260300867294</v>
      </c>
      <c r="I54" s="108"/>
      <c r="J54" s="109">
        <f>gmprop12_Cpm(B54,B30,C12,C13,C14,C15,C16,C17,C18,C19,C20,C21,C22,C23,H12,H13,H14,H15,H16,H17,H18,H19,H20,H21,H22,H23,H11,5)</f>
        <v>0.2983068474689711</v>
      </c>
      <c r="K54" s="109"/>
      <c r="L54" s="7"/>
      <c r="M54" s="7"/>
      <c r="N54" s="7"/>
      <c r="O54" s="7"/>
      <c r="P54" s="7"/>
      <c r="Q54" s="7"/>
      <c r="R54" s="7"/>
      <c r="S54" s="7"/>
      <c r="T54" s="7"/>
      <c r="U54" s="1"/>
      <c r="V54" s="53"/>
      <c r="W54" s="135"/>
      <c r="X54" s="135"/>
      <c r="Y54" s="59"/>
      <c r="Z54" s="59"/>
      <c r="AA54" s="59"/>
      <c r="AB54" s="59"/>
    </row>
    <row r="55" spans="1:28" ht="11.25" customHeight="1">
      <c r="A55" s="3">
        <v>53</v>
      </c>
      <c r="B55" s="112">
        <v>1400</v>
      </c>
      <c r="C55" s="87"/>
      <c r="D55" s="8"/>
      <c r="E55" s="8"/>
      <c r="F55" s="132">
        <f>gmprop12_Cpm(B55,B30,C12,C13,C14,C15,C16,C17,C18,C19,C20,C21,C22,C23,H12,H13,H14,H15,H16,H17,H18,H19,H20,H21,H22,H23,H11,3)</f>
        <v>384.8295</v>
      </c>
      <c r="G55" s="132"/>
      <c r="H55" s="123">
        <f>gmprop12_Cpm(B55,B30,C12,C13,C14,C15,C16,C17,C18,C19,C20,C21,C22,C23,H12,H13,H14,H15,H16,H17,H18,H19,H20,H21,H22,H23,H11,4)</f>
        <v>0.2748782142857143</v>
      </c>
      <c r="I55" s="123"/>
      <c r="J55" s="118">
        <f>gmprop12_Cpm(B55,B30,C12,C13,C14,C15,C16,C17,C18,C19,C20,C21,C22,C23,H12,H13,H14,H15,H16,H17,H18,H19,H20,H21,H22,H23,H11,5)</f>
        <v>0.301</v>
      </c>
      <c r="K55" s="118"/>
      <c r="L55" s="8"/>
      <c r="M55" s="8"/>
      <c r="N55" s="8"/>
      <c r="O55" s="8"/>
      <c r="P55" s="8"/>
      <c r="Q55" s="8"/>
      <c r="R55" s="8"/>
      <c r="S55" s="8"/>
      <c r="T55" s="8"/>
      <c r="U55" s="12"/>
      <c r="V55" s="53"/>
      <c r="W55" s="135"/>
      <c r="X55" s="135"/>
      <c r="Y55" s="59"/>
      <c r="Z55" s="59"/>
      <c r="AA55" s="59"/>
      <c r="AB55" s="59"/>
    </row>
    <row r="56" spans="1:28" ht="11.25" customHeight="1">
      <c r="A56" s="3">
        <v>54</v>
      </c>
      <c r="B56" s="121">
        <v>1500</v>
      </c>
      <c r="C56" s="122"/>
      <c r="D56" s="42"/>
      <c r="E56" s="42"/>
      <c r="F56" s="138">
        <f>gmprop12_Cpm(B56,B30,C12,C13,C14,C15,C16,C17,C18,C19,C20,C21,C22,C23,H12,H13,H14,H15,H16,H17,H18,H19,H20,H21,H22,H23,H11,3)</f>
        <v>414.9892342005452</v>
      </c>
      <c r="G56" s="138"/>
      <c r="H56" s="128">
        <f>gmprop12_Cpm(B56,B30,C12,C13,C14,C15,C16,C17,C18,C19,C20,C21,C22,C23,H12,H13,H14,H15,H16,H17,H18,H19,H20,H21,H22,H23,H11,4)</f>
        <v>0.2766594894670301</v>
      </c>
      <c r="I56" s="128"/>
      <c r="J56" s="60">
        <f>gmprop12_Cpm(B56,B30,C12,C13,C14,C15,C16,C17,C18,C19,C20,C21,C22,C23,H12,H13,H14,H15,H16,H17,H18,H19,H20,H21,H22,H23,H11,5)</f>
        <v>0.30267844822237133</v>
      </c>
      <c r="K56" s="60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1"/>
      <c r="W56" s="138">
        <f>gmprop12(tempconv(B56,B30,"℃"),pressconv(0,"kg/cm2.g","kg/cm2.g"),C12,C13,C14,C15,C16,C17,C18,C19,C20,C21,C22,C23,H12,H13,H14,H15,H16,H17,H18,H19,H20,H21,H22,H23,H11,3)</f>
        <v>414.9900545486059</v>
      </c>
      <c r="X56" s="138"/>
      <c r="Y56" s="60">
        <f>gmprop12(tempconv(B56,B30,"℃"),pressconv(0,"kg/cm2.g","kg/cm2.g"),C12,C13,C14,C15,C16,C17,C18,C19,C20,C21,C22,C23,H12,H13,H14,H15,H16,H17,H18,H19,H20,H21,H22,H23,H11,4)</f>
        <v>0.27666003636573727</v>
      </c>
      <c r="Z56" s="60"/>
      <c r="AA56" s="60">
        <f>gmprop12(tempconv(B56,B30,"℃"),pressconv(0,"kg/cm2.g","kg/cm2.g"),C12,C13,C14,C15,C16,C17,C18,C19,C20,C21,C22,C23,H12,H13,H14,H15,H16,H17,H18,H19,H20,H21,H22,H23,H11,5)</f>
        <v>0.30267844822237133</v>
      </c>
      <c r="AB56" s="60"/>
    </row>
    <row r="57" spans="1:26" ht="11.25" customHeight="1">
      <c r="A57" s="3">
        <v>55</v>
      </c>
      <c r="B57" s="14" t="s">
        <v>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  <c r="W57" s="52"/>
      <c r="X57" s="52"/>
      <c r="Y57" s="52"/>
      <c r="Z57" s="52"/>
    </row>
    <row r="58" spans="1:21" ht="11.25" customHeight="1">
      <c r="A58" s="3">
        <v>56</v>
      </c>
      <c r="B58" s="49" t="s">
        <v>59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49" t="s"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49" t="s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49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0" t="s">
        <v>60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4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5</v>
      </c>
    </row>
    <row r="64" ht="11.25" customHeight="1">
      <c r="A64" s="3"/>
    </row>
    <row r="65" ht="11.25" customHeight="1">
      <c r="A65" s="3"/>
    </row>
  </sheetData>
  <mergeCells count="267">
    <mergeCell ref="W56:X56"/>
    <mergeCell ref="Y56:Z56"/>
    <mergeCell ref="W54:X54"/>
    <mergeCell ref="Y54:Z54"/>
    <mergeCell ref="W55:X55"/>
    <mergeCell ref="Y55:Z55"/>
    <mergeCell ref="W52:X52"/>
    <mergeCell ref="Y52:Z52"/>
    <mergeCell ref="W53:X53"/>
    <mergeCell ref="Y53:Z53"/>
    <mergeCell ref="W50:X50"/>
    <mergeCell ref="Y50:Z50"/>
    <mergeCell ref="W51:X51"/>
    <mergeCell ref="Y51:Z51"/>
    <mergeCell ref="W48:X48"/>
    <mergeCell ref="Y48:Z48"/>
    <mergeCell ref="W49:X49"/>
    <mergeCell ref="Y49:Z49"/>
    <mergeCell ref="W46:X46"/>
    <mergeCell ref="Y46:Z46"/>
    <mergeCell ref="W47:X47"/>
    <mergeCell ref="Y47:Z47"/>
    <mergeCell ref="W44:X44"/>
    <mergeCell ref="Y44:Z44"/>
    <mergeCell ref="W45:X45"/>
    <mergeCell ref="Y45:Z45"/>
    <mergeCell ref="W42:X42"/>
    <mergeCell ref="Y42:Z42"/>
    <mergeCell ref="W43:X43"/>
    <mergeCell ref="Y43:Z43"/>
    <mergeCell ref="W40:X40"/>
    <mergeCell ref="Y40:Z40"/>
    <mergeCell ref="W41:X41"/>
    <mergeCell ref="Y41:Z41"/>
    <mergeCell ref="W38:X38"/>
    <mergeCell ref="Y38:Z38"/>
    <mergeCell ref="W39:X39"/>
    <mergeCell ref="Y39:Z39"/>
    <mergeCell ref="W36:X36"/>
    <mergeCell ref="Y36:Z36"/>
    <mergeCell ref="W37:X37"/>
    <mergeCell ref="Y37:Z37"/>
    <mergeCell ref="W34:X34"/>
    <mergeCell ref="Y34:Z34"/>
    <mergeCell ref="W35:X35"/>
    <mergeCell ref="Y35:Z35"/>
    <mergeCell ref="F53:G53"/>
    <mergeCell ref="F54:G54"/>
    <mergeCell ref="F55:G55"/>
    <mergeCell ref="F56:G56"/>
    <mergeCell ref="F49:G49"/>
    <mergeCell ref="F50:G50"/>
    <mergeCell ref="F51:G51"/>
    <mergeCell ref="F52:G52"/>
    <mergeCell ref="F45:G45"/>
    <mergeCell ref="F46:G46"/>
    <mergeCell ref="F47:G47"/>
    <mergeCell ref="F48:G48"/>
    <mergeCell ref="F41:G41"/>
    <mergeCell ref="F42:G42"/>
    <mergeCell ref="F43:G43"/>
    <mergeCell ref="F44:G44"/>
    <mergeCell ref="F37:G37"/>
    <mergeCell ref="F38:G38"/>
    <mergeCell ref="F39:G39"/>
    <mergeCell ref="F40:G40"/>
    <mergeCell ref="Y33:Z33"/>
    <mergeCell ref="Y28:Z28"/>
    <mergeCell ref="W28:X28"/>
    <mergeCell ref="Y29:Z29"/>
    <mergeCell ref="W31:X31"/>
    <mergeCell ref="W32:X32"/>
    <mergeCell ref="W33:X33"/>
    <mergeCell ref="Y32:Z32"/>
    <mergeCell ref="Y31:Z31"/>
    <mergeCell ref="H56:I56"/>
    <mergeCell ref="J56:K56"/>
    <mergeCell ref="F28:G28"/>
    <mergeCell ref="F30:G30"/>
    <mergeCell ref="F31:G31"/>
    <mergeCell ref="F32:G32"/>
    <mergeCell ref="F33:G33"/>
    <mergeCell ref="F34:G34"/>
    <mergeCell ref="F35:G35"/>
    <mergeCell ref="F36:G36"/>
    <mergeCell ref="H54:I54"/>
    <mergeCell ref="J54:K54"/>
    <mergeCell ref="H55:I55"/>
    <mergeCell ref="J55:K55"/>
    <mergeCell ref="H52:I52"/>
    <mergeCell ref="J52:K52"/>
    <mergeCell ref="H53:I53"/>
    <mergeCell ref="J53:K53"/>
    <mergeCell ref="H50:I50"/>
    <mergeCell ref="J50:K50"/>
    <mergeCell ref="H51:I51"/>
    <mergeCell ref="J51:K51"/>
    <mergeCell ref="H48:I48"/>
    <mergeCell ref="J48:K48"/>
    <mergeCell ref="H49:I49"/>
    <mergeCell ref="J49:K49"/>
    <mergeCell ref="H46:I46"/>
    <mergeCell ref="J46:K46"/>
    <mergeCell ref="H47:I47"/>
    <mergeCell ref="J47:K47"/>
    <mergeCell ref="H44:I44"/>
    <mergeCell ref="J44:K44"/>
    <mergeCell ref="H45:I45"/>
    <mergeCell ref="J45:K45"/>
    <mergeCell ref="H42:I42"/>
    <mergeCell ref="J42:K42"/>
    <mergeCell ref="H43:I43"/>
    <mergeCell ref="J43:K43"/>
    <mergeCell ref="H40:I40"/>
    <mergeCell ref="J40:K40"/>
    <mergeCell ref="H41:I41"/>
    <mergeCell ref="J41:K41"/>
    <mergeCell ref="B54:C54"/>
    <mergeCell ref="B55:C55"/>
    <mergeCell ref="B56:C56"/>
    <mergeCell ref="H33:I33"/>
    <mergeCell ref="H34:I34"/>
    <mergeCell ref="H35:I35"/>
    <mergeCell ref="H36:I36"/>
    <mergeCell ref="H37:I37"/>
    <mergeCell ref="H38:I38"/>
    <mergeCell ref="H39:I39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41:C41"/>
    <mergeCell ref="J33:K33"/>
    <mergeCell ref="J34:K34"/>
    <mergeCell ref="J35:K35"/>
    <mergeCell ref="J36:K36"/>
    <mergeCell ref="J37:K37"/>
    <mergeCell ref="J38:K38"/>
    <mergeCell ref="B40:C40"/>
    <mergeCell ref="B37:C37"/>
    <mergeCell ref="J39:K39"/>
    <mergeCell ref="H29:I29"/>
    <mergeCell ref="J29:K29"/>
    <mergeCell ref="H30:K30"/>
    <mergeCell ref="H31:I31"/>
    <mergeCell ref="J31:K31"/>
    <mergeCell ref="B29:C29"/>
    <mergeCell ref="B38:C38"/>
    <mergeCell ref="B39:C39"/>
    <mergeCell ref="B33:C33"/>
    <mergeCell ref="B34:C34"/>
    <mergeCell ref="B35:C35"/>
    <mergeCell ref="B36:C36"/>
    <mergeCell ref="N30:O30"/>
    <mergeCell ref="P30:Q30"/>
    <mergeCell ref="B31:C31"/>
    <mergeCell ref="B32:C32"/>
    <mergeCell ref="B30:C30"/>
    <mergeCell ref="D30:E30"/>
    <mergeCell ref="L30:M30"/>
    <mergeCell ref="H32:I32"/>
    <mergeCell ref="J32:K32"/>
    <mergeCell ref="B28:C28"/>
    <mergeCell ref="D28:E28"/>
    <mergeCell ref="L28:M28"/>
    <mergeCell ref="H28:K28"/>
    <mergeCell ref="F19:G19"/>
    <mergeCell ref="F20:G20"/>
    <mergeCell ref="F21:G21"/>
    <mergeCell ref="F22:G22"/>
    <mergeCell ref="F12:G12"/>
    <mergeCell ref="F13:G13"/>
    <mergeCell ref="F14:G14"/>
    <mergeCell ref="F15:G15"/>
    <mergeCell ref="F16:G16"/>
    <mergeCell ref="F17:G17"/>
    <mergeCell ref="F18:G18"/>
    <mergeCell ref="N28:O28"/>
    <mergeCell ref="P28:Q28"/>
    <mergeCell ref="J23:K23"/>
    <mergeCell ref="L23:M23"/>
    <mergeCell ref="J24:K24"/>
    <mergeCell ref="L24:M24"/>
    <mergeCell ref="B27:U27"/>
    <mergeCell ref="F25:G25"/>
    <mergeCell ref="F26:G26"/>
    <mergeCell ref="F23:G23"/>
    <mergeCell ref="J21:K21"/>
    <mergeCell ref="L21:M21"/>
    <mergeCell ref="J22:K22"/>
    <mergeCell ref="L22:M22"/>
    <mergeCell ref="J19:K19"/>
    <mergeCell ref="L19:M19"/>
    <mergeCell ref="J20:K20"/>
    <mergeCell ref="L20:M20"/>
    <mergeCell ref="J17:K17"/>
    <mergeCell ref="L17:M17"/>
    <mergeCell ref="J18:K18"/>
    <mergeCell ref="L18:M18"/>
    <mergeCell ref="J15:K15"/>
    <mergeCell ref="L15:M15"/>
    <mergeCell ref="J16:K16"/>
    <mergeCell ref="L16:M16"/>
    <mergeCell ref="J13:K13"/>
    <mergeCell ref="L13:M13"/>
    <mergeCell ref="J14:K14"/>
    <mergeCell ref="L14:M14"/>
    <mergeCell ref="H21:I21"/>
    <mergeCell ref="H22:I22"/>
    <mergeCell ref="H23:I23"/>
    <mergeCell ref="H24:I24"/>
    <mergeCell ref="H17:I17"/>
    <mergeCell ref="H18:I18"/>
    <mergeCell ref="H19:I19"/>
    <mergeCell ref="H20:I20"/>
    <mergeCell ref="B1:U2"/>
    <mergeCell ref="R3:U3"/>
    <mergeCell ref="R4:U4"/>
    <mergeCell ref="R5:U5"/>
    <mergeCell ref="R7:U7"/>
    <mergeCell ref="B10:U10"/>
    <mergeCell ref="H11:I11"/>
    <mergeCell ref="H12:I12"/>
    <mergeCell ref="J11:K11"/>
    <mergeCell ref="L11:M11"/>
    <mergeCell ref="J12:K12"/>
    <mergeCell ref="L12:M12"/>
    <mergeCell ref="F11:G11"/>
    <mergeCell ref="H13:I13"/>
    <mergeCell ref="H14:I14"/>
    <mergeCell ref="H15:I15"/>
    <mergeCell ref="H16:I16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1:AB41"/>
    <mergeCell ref="AA42:AB42"/>
    <mergeCell ref="AA50:AB50"/>
    <mergeCell ref="AA43:AB43"/>
    <mergeCell ref="AA44:AB44"/>
    <mergeCell ref="AA45:AB45"/>
    <mergeCell ref="AA46:AB46"/>
    <mergeCell ref="AA55:AB55"/>
    <mergeCell ref="AA56:AB56"/>
    <mergeCell ref="AA29:AB29"/>
    <mergeCell ref="AA51:AB51"/>
    <mergeCell ref="AA52:AB52"/>
    <mergeCell ref="AA53:AB53"/>
    <mergeCell ref="AA54:AB54"/>
    <mergeCell ref="AA47:AB47"/>
    <mergeCell ref="AA48:AB48"/>
    <mergeCell ref="AA49:AB49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65"/>
  <sheetViews>
    <sheetView zoomScaleSheetLayoutView="100" workbookViewId="0" topLeftCell="A1">
      <selection activeCell="O9" sqref="O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76" t="s">
        <v>67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2:21" ht="11.25" customHeigh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ht="11.25" customHeight="1">
      <c r="A3" s="3">
        <v>1</v>
      </c>
      <c r="B3" s="4"/>
      <c r="C3" s="5"/>
      <c r="D3" s="5"/>
      <c r="E3" s="21"/>
      <c r="F3" s="5"/>
      <c r="G3" s="5"/>
      <c r="H3" s="5"/>
      <c r="I3" s="5"/>
      <c r="J3" s="5"/>
      <c r="K3" s="5"/>
      <c r="L3" s="5"/>
      <c r="M3" s="5"/>
      <c r="N3" s="5"/>
      <c r="O3" s="5"/>
      <c r="P3" s="11"/>
      <c r="Q3" s="11"/>
      <c r="R3" s="82"/>
      <c r="S3" s="82"/>
      <c r="T3" s="82"/>
      <c r="U3" s="83"/>
    </row>
    <row r="4" spans="1:21" ht="11.25" customHeight="1">
      <c r="A4" s="3">
        <v>2</v>
      </c>
      <c r="B4" s="6" t="s">
        <v>68</v>
      </c>
      <c r="C4" s="7"/>
      <c r="D4" s="7"/>
      <c r="E4" s="22" t="s">
        <v>69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70</v>
      </c>
      <c r="Q4" s="7"/>
      <c r="R4" s="84" t="s">
        <v>71</v>
      </c>
      <c r="S4" s="84"/>
      <c r="T4" s="84"/>
      <c r="U4" s="85"/>
    </row>
    <row r="5" spans="1:21" ht="11.25" customHeight="1">
      <c r="A5" s="3">
        <v>3</v>
      </c>
      <c r="B5" s="6" t="s">
        <v>72</v>
      </c>
      <c r="C5" s="7"/>
      <c r="D5" s="7"/>
      <c r="E5" s="55" t="str">
        <f>"All incl. "&amp;H29&amp;" "&amp;H28</f>
        <v>All incl. Mean Spec. Heat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73</v>
      </c>
      <c r="Q5" s="7"/>
      <c r="R5" s="64" t="s">
        <v>101</v>
      </c>
      <c r="S5" s="64"/>
      <c r="T5" s="64"/>
      <c r="U5" s="86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74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/>
      <c r="C7" s="11"/>
      <c r="D7" s="11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65"/>
      <c r="S7" s="65"/>
      <c r="T7" s="65"/>
      <c r="U7" s="66"/>
    </row>
    <row r="8" spans="1:21" ht="11.25" customHeight="1">
      <c r="A8" s="3">
        <v>6</v>
      </c>
      <c r="B8" s="6"/>
      <c r="C8" s="7"/>
      <c r="D8" s="7"/>
      <c r="E8" s="22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spans="1:21" ht="11.25" customHeight="1">
      <c r="A10" s="3">
        <v>8</v>
      </c>
      <c r="B10" s="67" t="s">
        <v>75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</row>
    <row r="11" spans="1:21" ht="11.25" customHeight="1">
      <c r="A11" s="3">
        <v>9</v>
      </c>
      <c r="B11" s="37"/>
      <c r="C11" s="38" t="s">
        <v>76</v>
      </c>
      <c r="D11" s="38"/>
      <c r="E11" s="38"/>
      <c r="F11" s="74" t="s">
        <v>77</v>
      </c>
      <c r="G11" s="75"/>
      <c r="H11" s="70" t="s">
        <v>38</v>
      </c>
      <c r="I11" s="70"/>
      <c r="J11" s="57" t="str">
        <f>H11</f>
        <v>volume%</v>
      </c>
      <c r="K11" s="57"/>
      <c r="L11" s="57" t="str">
        <f>IF(J11="volume%","weight%","volume%")</f>
        <v>weight%</v>
      </c>
      <c r="M11" s="58"/>
      <c r="N11" s="38"/>
      <c r="O11" s="38"/>
      <c r="P11" s="38"/>
      <c r="Q11" s="38"/>
      <c r="R11" s="38"/>
      <c r="S11" s="38"/>
      <c r="T11" s="38"/>
      <c r="U11" s="39"/>
    </row>
    <row r="12" spans="1:21" ht="11.25" customHeight="1">
      <c r="A12" s="3">
        <v>10</v>
      </c>
      <c r="B12" s="36">
        <v>1</v>
      </c>
      <c r="C12" s="5" t="s">
        <v>109</v>
      </c>
      <c r="D12" s="5"/>
      <c r="E12" s="5"/>
      <c r="F12" s="100">
        <f>gmconv12(C12,C13,C14,C15,C16,C17,C18,C19,C20,C21,C22,C23,J12,J13,J14,J15,J16,J17,J18,J19,J20,J21,J22,J23,J11,12)</f>
        <v>2.0158</v>
      </c>
      <c r="G12" s="101"/>
      <c r="H12" s="71">
        <v>6782.1</v>
      </c>
      <c r="I12" s="71"/>
      <c r="J12" s="72">
        <f>H12/H24*100</f>
        <v>98.68604854199407</v>
      </c>
      <c r="K12" s="72"/>
      <c r="L12" s="72">
        <f>gmconv12(C12,C13,C14,C15,C16,C17,C18,C19,C20,C21,C22,C23,J12,J13,J14,J15,J16,J17,J18,J19,J20,J21,J22,J23,J11,IF(L11="volume%",14,15))</f>
        <v>88.77567831420971</v>
      </c>
      <c r="M12" s="73"/>
      <c r="N12" s="5"/>
      <c r="O12" s="5"/>
      <c r="P12" s="5"/>
      <c r="Q12" s="5"/>
      <c r="R12" s="5"/>
      <c r="S12" s="5"/>
      <c r="T12" s="5"/>
      <c r="U12" s="13"/>
    </row>
    <row r="13" spans="1:21" ht="11.25" customHeight="1">
      <c r="A13" s="3">
        <v>11</v>
      </c>
      <c r="B13" s="35">
        <v>2</v>
      </c>
      <c r="C13" s="7" t="s">
        <v>33</v>
      </c>
      <c r="D13" s="7"/>
      <c r="E13" s="7"/>
      <c r="F13" s="102">
        <f>gmconv12(C12,C13,C14,C15,C16,C17,C18,C19,C20,C21,C22,C23,J12,J13,J14,J15,J16,J17,J18,J19,J20,J21,J22,J23,J11,22)</f>
        <v>0</v>
      </c>
      <c r="G13" s="85"/>
      <c r="H13" s="64">
        <v>0</v>
      </c>
      <c r="I13" s="64"/>
      <c r="J13" s="88">
        <f>H13/H24*100</f>
        <v>0</v>
      </c>
      <c r="K13" s="88"/>
      <c r="L13" s="88">
        <f>gmconv12(C12,C13,C14,C15,C16,C17,C18,C19,C20,C21,C22,C23,J12,J13,J14,J15,J16,J17,J18,J19,J20,J21,J22,J23,J11,IF(L11="volume%",24,25))</f>
        <v>0</v>
      </c>
      <c r="M13" s="89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35">
        <v>3</v>
      </c>
      <c r="C14" s="7" t="s">
        <v>106</v>
      </c>
      <c r="D14" s="7"/>
      <c r="E14" s="7"/>
      <c r="F14" s="102">
        <f>gmconv12(C12,C13,C14,C15,C16,C17,C18,C19,C20,C21,C22,C23,J12,J13,J14,J15,J16,J17,J18,J19,J20,J21,J22,J23,J11,32)</f>
        <v>16.0426</v>
      </c>
      <c r="G14" s="85"/>
      <c r="H14" s="64">
        <v>72.2</v>
      </c>
      <c r="I14" s="64"/>
      <c r="J14" s="88">
        <f>H14/H24*100</f>
        <v>1.0505791281066295</v>
      </c>
      <c r="K14" s="88"/>
      <c r="L14" s="88">
        <f>gmconv12(C12,C13,C14,C15,C16,C17,C18,C19,C20,C21,C22,C23,J12,J13,J14,J15,J16,J17,J18,J19,J20,J21,J22,J23,J11,IF(L11="volume%",34,35))</f>
        <v>7.521324427709791</v>
      </c>
      <c r="M14" s="89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35">
        <v>4</v>
      </c>
      <c r="C15" s="7" t="s">
        <v>107</v>
      </c>
      <c r="D15" s="7"/>
      <c r="E15" s="7"/>
      <c r="F15" s="102">
        <f>gmconv12(C12,C13,C14,C15,C16,C17,C18,C19,C20,C21,C22,C23,J12,J13,J14,J15,J16,J17,J18,J19,J20,J21,J22,J23,J11,42)</f>
        <v>39.948</v>
      </c>
      <c r="G15" s="85"/>
      <c r="H15" s="64">
        <v>5.3</v>
      </c>
      <c r="I15" s="64"/>
      <c r="J15" s="88">
        <f>H15/H24*100</f>
        <v>0.07712007450090215</v>
      </c>
      <c r="K15" s="88"/>
      <c r="L15" s="88">
        <f>gmconv12(C12,C13,C14,C15,C16,C17,C18,C19,C20,C21,C22,C23,J12,J13,J14,J15,J16,J17,J18,J19,J20,J21,J22,J23,J11,IF(L11="volume%",44,45))</f>
        <v>1.3748435490490973</v>
      </c>
      <c r="M15" s="89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35">
        <v>5</v>
      </c>
      <c r="C16" s="7" t="s">
        <v>108</v>
      </c>
      <c r="D16" s="7"/>
      <c r="E16" s="7"/>
      <c r="F16" s="102">
        <f>gmconv12(C12,C13,C14,C15,C16,C17,C18,C19,C20,C21,C22,C23,J12,J13,J14,J15,J16,J17,J18,J19,J20,J21,J22,J23,J11,52)</f>
        <v>28.0104</v>
      </c>
      <c r="G16" s="85"/>
      <c r="H16" s="64">
        <v>12.8</v>
      </c>
      <c r="I16" s="64"/>
      <c r="J16" s="88">
        <f>H16/H24*100</f>
        <v>0.1862522553984052</v>
      </c>
      <c r="K16" s="88"/>
      <c r="L16" s="88">
        <f>gmconv12(C12,C13,C14,C15,C16,C17,C18,C19,C20,C21,C22,C23,J12,J13,J14,J15,J16,J17,J18,J19,J20,J21,J22,J23,J11,IF(L11="volume%",54,55))</f>
        <v>2.3281537090313913</v>
      </c>
      <c r="M16" s="89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35">
        <v>6</v>
      </c>
      <c r="C17" s="7" t="s">
        <v>35</v>
      </c>
      <c r="D17" s="7"/>
      <c r="E17" s="7"/>
      <c r="F17" s="102">
        <f>gmconv12(C12,C13,C14,C15,C16,C17,C18,C19,C20,C21,C22,C23,J12,J13,J14,J15,J16,J17,J18,J19,J20,J21,J22,J23,J11,62)</f>
        <v>0</v>
      </c>
      <c r="G17" s="85"/>
      <c r="H17" s="64"/>
      <c r="I17" s="64"/>
      <c r="J17" s="88">
        <f>H17/H24*100</f>
        <v>0</v>
      </c>
      <c r="K17" s="88"/>
      <c r="L17" s="88">
        <f>gmconv12(C12,C13,C14,C15,C16,C17,C18,C19,C20,C21,C22,C23,J12,J13,J14,J15,J16,J17,J18,J19,J20,J21,J22,J23,J11,IF(L11="volume%",64,65))</f>
        <v>0</v>
      </c>
      <c r="M17" s="89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35">
        <v>7</v>
      </c>
      <c r="C18" s="7" t="s">
        <v>105</v>
      </c>
      <c r="D18" s="7"/>
      <c r="E18" s="7"/>
      <c r="F18" s="102">
        <f>gmconv12(C12,C13,C14,C15,C16,C17,C18,C19,C20,C21,C22,C23,J12,J13,J14,J15,J16,J17,J18,J19,J20,J21,J22,J23,J11,72)</f>
        <v>0</v>
      </c>
      <c r="G18" s="85"/>
      <c r="H18" s="64"/>
      <c r="I18" s="64"/>
      <c r="J18" s="88">
        <f>H18/H24*100</f>
        <v>0</v>
      </c>
      <c r="K18" s="88"/>
      <c r="L18" s="88">
        <f>gmconv12(C12,C13,C14,C15,C16,C17,C18,C19,C20,C21,C22,C23,J12,J13,J14,J15,J16,J17,J18,J19,J20,J21,J22,J23,J11,IF(L11="volume%",74,75))</f>
        <v>0</v>
      </c>
      <c r="M18" s="89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35">
        <v>8</v>
      </c>
      <c r="C19" s="7" t="s">
        <v>37</v>
      </c>
      <c r="D19" s="7"/>
      <c r="E19" s="7"/>
      <c r="F19" s="102">
        <f>gmconv12(C12,C13,C14,C15,C16,C17,C18,C19,C20,C21,C22,C23,J12,J13,J14,J15,J16,J17,J18,J19,J20,J21,J22,J23,J11,82)</f>
        <v>0</v>
      </c>
      <c r="G19" s="85"/>
      <c r="H19" s="64"/>
      <c r="I19" s="64"/>
      <c r="J19" s="88">
        <f>H19/H24*100</f>
        <v>0</v>
      </c>
      <c r="K19" s="88"/>
      <c r="L19" s="88">
        <f>gmconv12(C12,C13,C14,C15,C16,C17,C18,C19,C20,C21,C22,C23,J12,J13,J14,J15,J16,J17,J18,J19,J20,J21,J22,J23,J11,IF(L11="volume%",84,85))</f>
        <v>0</v>
      </c>
      <c r="M19" s="89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35">
        <v>9</v>
      </c>
      <c r="C20" s="7" t="s">
        <v>37</v>
      </c>
      <c r="D20" s="7"/>
      <c r="E20" s="7"/>
      <c r="F20" s="102">
        <f>gmconv12(C12,C13,C14,C15,C16,C17,C18,C19,C20,C21,C22,C23,J12,J13,J14,J15,J16,J17,J18,J19,J20,J21,J22,J23,J11,92)</f>
        <v>0</v>
      </c>
      <c r="G20" s="85"/>
      <c r="H20" s="64"/>
      <c r="I20" s="64"/>
      <c r="J20" s="88">
        <f>H20/H24*100</f>
        <v>0</v>
      </c>
      <c r="K20" s="88"/>
      <c r="L20" s="88">
        <f>gmconv12(C12,C13,C14,C15,C16,C17,C18,C19,C20,C21,C22,C23,J12,J13,J14,J15,J16,J17,J18,J19,J20,J21,J22,J23,J11,IF(L11="volume%",94,95))</f>
        <v>0</v>
      </c>
      <c r="M20" s="89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35">
        <v>10</v>
      </c>
      <c r="C21" s="7" t="s">
        <v>37</v>
      </c>
      <c r="D21" s="7"/>
      <c r="E21" s="7"/>
      <c r="F21" s="102">
        <f>gmconv12(C12,C13,C14,C15,C16,C17,C18,C19,C20,C21,C22,C23,J12,J13,J14,J15,J16,J17,J18,J19,J20,J21,J22,J23,J11,102)</f>
        <v>0</v>
      </c>
      <c r="G21" s="85"/>
      <c r="H21" s="64"/>
      <c r="I21" s="64"/>
      <c r="J21" s="88">
        <f>H21/H24*100</f>
        <v>0</v>
      </c>
      <c r="K21" s="88"/>
      <c r="L21" s="88">
        <f>gmconv12(C12,C13,C14,C15,C16,C17,C18,C19,C20,C21,C22,C23,J12,J13,J14,J15,J16,J17,J18,J19,J20,J21,J22,J23,J11,IF(L11="volume%",104,105))</f>
        <v>0</v>
      </c>
      <c r="M21" s="89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35">
        <v>11</v>
      </c>
      <c r="C22" s="7" t="s">
        <v>37</v>
      </c>
      <c r="D22" s="7"/>
      <c r="E22" s="7"/>
      <c r="F22" s="102">
        <f>gmconv12(C12,C13,C14,C15,C16,C17,C18,C19,C20,C21,C22,C23,J12,J13,J14,J15,J16,J17,J18,J19,J20,J21,J22,J23,J11,112)</f>
        <v>0</v>
      </c>
      <c r="G22" s="85"/>
      <c r="H22" s="64"/>
      <c r="I22" s="64"/>
      <c r="J22" s="88">
        <f>H22/H24*100</f>
        <v>0</v>
      </c>
      <c r="K22" s="88"/>
      <c r="L22" s="88">
        <f>gmconv12(C12,C13,C14,C15,C16,C17,C18,C19,C20,C21,C22,C23,J12,J13,J14,J15,J16,J17,J18,J19,J20,J21,J22,J23,J11,IF(L11="volume%",114,115))</f>
        <v>0</v>
      </c>
      <c r="M22" s="89"/>
      <c r="N22" s="7"/>
      <c r="O22" s="7"/>
      <c r="P22" s="7"/>
      <c r="Q22" s="7"/>
      <c r="R22" s="7"/>
      <c r="S22" s="7"/>
      <c r="T22" s="7"/>
      <c r="U22" s="1"/>
    </row>
    <row r="23" spans="1:21" ht="11.25" customHeight="1">
      <c r="A23" s="3">
        <v>21</v>
      </c>
      <c r="B23" s="40">
        <v>12</v>
      </c>
      <c r="C23" s="8" t="s">
        <v>37</v>
      </c>
      <c r="D23" s="8"/>
      <c r="E23" s="8"/>
      <c r="F23" s="98">
        <f>gmconv12(C12,C13,C14,C15,C16,C17,C18,C19,C20,C21,C22,C23,J12,J13,J14,J15,J16,J17,J18,J19,J20,J21,J22,J23,J11,122)</f>
        <v>0</v>
      </c>
      <c r="G23" s="99"/>
      <c r="H23" s="87"/>
      <c r="I23" s="87"/>
      <c r="J23" s="92">
        <f>H23/H24*100</f>
        <v>0</v>
      </c>
      <c r="K23" s="92"/>
      <c r="L23" s="92">
        <f>gmconv12(C12,C13,C14,C15,C16,C17,C18,C19,C20,C21,C22,C23,J12,J13,J14,J15,J16,J17,J18,J19,J20,J21,J22,J23,J11,IF(L11="volume%",124,125))</f>
        <v>0</v>
      </c>
      <c r="M23" s="93"/>
      <c r="N23" s="8"/>
      <c r="O23" s="8"/>
      <c r="P23" s="8"/>
      <c r="Q23" s="8"/>
      <c r="R23" s="8"/>
      <c r="S23" s="8"/>
      <c r="T23" s="8"/>
      <c r="U23" s="12"/>
    </row>
    <row r="24" spans="1:21" ht="11.25" customHeight="1">
      <c r="A24" s="3">
        <v>22</v>
      </c>
      <c r="B24" s="41"/>
      <c r="C24" s="42" t="s">
        <v>78</v>
      </c>
      <c r="D24" s="42"/>
      <c r="E24" s="42"/>
      <c r="F24" s="42"/>
      <c r="G24" s="42"/>
      <c r="H24" s="70">
        <f>SUM(H12:I23)</f>
        <v>6872.400000000001</v>
      </c>
      <c r="I24" s="70"/>
      <c r="J24" s="94">
        <f>SUM(J12:K23)</f>
        <v>100</v>
      </c>
      <c r="K24" s="94"/>
      <c r="L24" s="94">
        <f>SUM(L12:M23)</f>
        <v>100</v>
      </c>
      <c r="M24" s="95"/>
      <c r="N24" s="42"/>
      <c r="O24" s="42"/>
      <c r="P24" s="42"/>
      <c r="Q24" s="42"/>
      <c r="R24" s="42"/>
      <c r="S24" s="42"/>
      <c r="T24" s="42"/>
      <c r="U24" s="43"/>
    </row>
    <row r="25" spans="1:21" ht="11.25" customHeight="1">
      <c r="A25" s="3">
        <v>23</v>
      </c>
      <c r="B25" s="4" t="s">
        <v>80</v>
      </c>
      <c r="C25" s="5"/>
      <c r="D25" s="5"/>
      <c r="E25" s="5"/>
      <c r="F25" s="145">
        <f>gmconv12(C12,C13,C14,C15,C16,C17,C18,C19,C20,C21,C22,C23,J12,J13,J14,J15,J16,J17,J18,J19,J20,J21,J22,J23,J11,-1)</f>
        <v>2.240831502822886</v>
      </c>
      <c r="G25" s="14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3"/>
    </row>
    <row r="26" spans="1:21" ht="11.25" customHeight="1">
      <c r="A26" s="3">
        <v>24</v>
      </c>
      <c r="B26" s="6" t="s">
        <v>81</v>
      </c>
      <c r="C26" s="7"/>
      <c r="D26" s="7"/>
      <c r="E26" s="7"/>
      <c r="F26" s="97">
        <f>gmconv12(C12,C13,C14,C15,C16,C17,C18,C19,C20,C21,C22,C23,J12,J13,J14,J15,J16,J17,J18,J19,J20,J21,J22,J23,J11,-2)</f>
        <v>0.09997539478183273</v>
      </c>
      <c r="G26" s="97"/>
      <c r="H26" s="7" t="s">
        <v>82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67" t="s">
        <v>83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6" ht="11.25" customHeight="1">
      <c r="A28" s="3">
        <v>26</v>
      </c>
      <c r="B28" s="103" t="s">
        <v>84</v>
      </c>
      <c r="C28" s="91"/>
      <c r="D28" s="91" t="s">
        <v>85</v>
      </c>
      <c r="E28" s="91"/>
      <c r="F28" s="91" t="s">
        <v>86</v>
      </c>
      <c r="G28" s="91"/>
      <c r="H28" s="91" t="s">
        <v>87</v>
      </c>
      <c r="I28" s="91"/>
      <c r="J28" s="91"/>
      <c r="K28" s="91"/>
      <c r="L28" s="91" t="s">
        <v>88</v>
      </c>
      <c r="M28" s="91"/>
      <c r="N28" s="90" t="s">
        <v>89</v>
      </c>
      <c r="O28" s="90"/>
      <c r="P28" s="91" t="s">
        <v>90</v>
      </c>
      <c r="Q28" s="91"/>
      <c r="R28" s="45"/>
      <c r="S28" s="45"/>
      <c r="T28" s="45"/>
      <c r="U28" s="46"/>
      <c r="W28" s="133" t="str">
        <f>F28</f>
        <v>Enthalpy</v>
      </c>
      <c r="X28" s="133"/>
      <c r="Y28" s="133" t="str">
        <f>H28</f>
        <v>Spec. Heat</v>
      </c>
      <c r="Z28" s="133"/>
    </row>
    <row r="29" spans="1:28" ht="11.25" customHeight="1">
      <c r="A29" s="3">
        <v>27</v>
      </c>
      <c r="B29" s="110"/>
      <c r="C29" s="111"/>
      <c r="D29" s="47"/>
      <c r="E29" s="47"/>
      <c r="F29" s="47"/>
      <c r="G29" s="47"/>
      <c r="H29" s="113" t="s">
        <v>91</v>
      </c>
      <c r="I29" s="113"/>
      <c r="J29" s="114" t="s">
        <v>92</v>
      </c>
      <c r="K29" s="114"/>
      <c r="L29" s="47"/>
      <c r="M29" s="47"/>
      <c r="N29" s="47"/>
      <c r="O29" s="47"/>
      <c r="P29" s="47"/>
      <c r="Q29" s="47"/>
      <c r="R29" s="47"/>
      <c r="S29" s="47"/>
      <c r="T29" s="47"/>
      <c r="U29" s="48"/>
      <c r="Y29" s="61" t="str">
        <f>H29</f>
        <v>Mean</v>
      </c>
      <c r="Z29" s="61"/>
      <c r="AA29" s="61" t="str">
        <f>J29</f>
        <v>Instant</v>
      </c>
      <c r="AB29" s="61"/>
    </row>
    <row r="30" spans="1:26" ht="11.25" customHeight="1">
      <c r="A30" s="3">
        <v>28</v>
      </c>
      <c r="B30" s="107" t="s">
        <v>79</v>
      </c>
      <c r="C30" s="104"/>
      <c r="D30" s="104" t="s">
        <v>93</v>
      </c>
      <c r="E30" s="104"/>
      <c r="F30" s="129" t="s">
        <v>94</v>
      </c>
      <c r="G30" s="129"/>
      <c r="H30" s="104" t="s">
        <v>126</v>
      </c>
      <c r="I30" s="104"/>
      <c r="J30" s="104"/>
      <c r="K30" s="104"/>
      <c r="L30" s="104" t="s">
        <v>104</v>
      </c>
      <c r="M30" s="104"/>
      <c r="N30" s="104" t="s">
        <v>95</v>
      </c>
      <c r="O30" s="104"/>
      <c r="P30" s="104"/>
      <c r="Q30" s="104"/>
      <c r="R30" s="26"/>
      <c r="S30" s="26"/>
      <c r="T30" s="26"/>
      <c r="U30" s="44"/>
      <c r="Z30" s="56" t="s">
        <v>103</v>
      </c>
    </row>
    <row r="31" spans="1:28" ht="11.25" customHeight="1">
      <c r="A31" s="3">
        <v>29</v>
      </c>
      <c r="B31" s="105">
        <v>0</v>
      </c>
      <c r="C31" s="65"/>
      <c r="D31" s="5"/>
      <c r="E31" s="5"/>
      <c r="F31" s="130">
        <f>gmprop12_Cpm(B31,B30,C12,C13,C14,C15,C16,C17,C18,C19,C20,C21,C22,C23,H12,H13,H14,H15,H16,H17,H18,H19,H20,H21,H22,H23,H11,3)</f>
        <v>0</v>
      </c>
      <c r="G31" s="130"/>
      <c r="H31" s="115">
        <f>gmprop12_Cpm(B31,B30,C12,C13,C14,C15,C16,C17,C18,C19,C20,C21,C22,C23,H12,H13,H14,H15,H16,H17,H18,H19,H20,H21,H22,H23,H11,4)</f>
        <v>3.0643996307631225</v>
      </c>
      <c r="I31" s="115"/>
      <c r="J31" s="116">
        <f>gmprop12_Cpm(B31,B30,C12,C13,C14,C15,C16,C17,C18,C19,C20,C21,C22,C23,H12,H13,H14,H15,H16,H17,H18,H19,H20,H21,H22,H23,H11,5)</f>
        <v>3.0640857787761333</v>
      </c>
      <c r="K31" s="116"/>
      <c r="L31" s="144">
        <f>gmprop12(tempconv(B31,B30,"℃"),pressconv(0,"kg/cm2.g","kg/cm2.g"),C12,C13,C14,C15,C16,C17,C18,C19,C20,C21,C22,C23,H12,H13,H14,H15,H16,H17,H18,H19,H20,H21,H22,H23,H11,6)</f>
        <v>0.03085748363153415</v>
      </c>
      <c r="M31" s="144"/>
      <c r="N31" s="144">
        <f>gmprop12(tempconv(B31,B30,"℃"),pressconv(0,"kg/cm2.g","kg/cm2.g"),C12,C13,C14,C15,C16,C17,C18,C19,C20,C21,C22,C23,H12,H13,H14,H15,H16,H17,H18,H19,H20,H21,H22,H23,H11,7)</f>
        <v>0.14201540256920678</v>
      </c>
      <c r="O31" s="144"/>
      <c r="P31" s="142">
        <f>J31*L31/N31</f>
        <v>0.665772691227102</v>
      </c>
      <c r="Q31" s="142"/>
      <c r="R31" s="5"/>
      <c r="S31" s="5"/>
      <c r="T31" s="5"/>
      <c r="U31" s="13"/>
      <c r="V31" s="51"/>
      <c r="W31" s="134">
        <f>gmprop12(tempconv(B31,B30,"℃"),pressconv(0,"kg/cm2.g","kg/cm2.g"),C12,C13,C14,C15,C16,C17,C18,C19,C20,C21,C22,C23,H12,H13,H14,H15,H16,H17,H18,H19,H20,H21,H22,H23,H11,3)</f>
        <v>0</v>
      </c>
      <c r="X31" s="134"/>
      <c r="Y31" s="63">
        <f>gmprop12(tempconv(B31,B30,"℃"),pressconv(0,"kg/cm2.g","kg/cm2.g"),C12,C13,C14,C15,C16,C17,C18,C19,C20,C21,C22,C23,H12,H13,H14,H15,H16,H17,H18,H19,H20,H21,H22,H23,H11,4)</f>
        <v>3.0641185807738256</v>
      </c>
      <c r="Z31" s="63"/>
      <c r="AA31" s="63">
        <f>gmprop12(tempconv(B31,B30,"℃"),pressconv(0,"kg/cm2.g","kg/cm2.g"),C12,C13,C14,C15,C16,C17,C18,C19,C20,C21,C22,C23,H12,H13,H14,H15,H16,H17,H18,H19,H20,H21,H22,H23,H11,5)</f>
        <v>3.0640857787761333</v>
      </c>
      <c r="AB31" s="63"/>
    </row>
    <row r="32" spans="1:28" ht="11.25" customHeight="1">
      <c r="A32" s="3">
        <v>30</v>
      </c>
      <c r="B32" s="106">
        <v>50</v>
      </c>
      <c r="C32" s="64"/>
      <c r="D32" s="7"/>
      <c r="E32" s="7"/>
      <c r="F32" s="131">
        <f>gmprop12_Cpm(B32,B30,C12,C13,C14,C15,C16,C17,C18,C19,C20,C21,C22,C23,H12,H13,H14,H15,H16,H17,H18,H19,H20,H21,H22,H23,H11,3)</f>
        <v>154.26979526156558</v>
      </c>
      <c r="G32" s="131"/>
      <c r="H32" s="108">
        <f>gmprop12_Cpm(B32,B30,C12,C13,C14,C15,C16,C17,C18,C19,C20,C21,C22,C23,H12,H13,H14,H15,H16,H17,H18,H19,H20,H21,H22,H23,H11,4)</f>
        <v>3.0853959052313114</v>
      </c>
      <c r="I32" s="108"/>
      <c r="J32" s="109">
        <f>gmprop12_Cpm(B32,B30,C12,C13,C14,C15,C16,C17,C18,C19,C20,C21,C22,C23,H12,H13,H14,H15,H16,H17,H18,H19,H20,H21,H22,H23,H11,5)</f>
        <v>3.102989815660463</v>
      </c>
      <c r="K32" s="109"/>
      <c r="L32" s="97">
        <f>gmprop12(tempconv(B32,B30,"℃"),pressconv(0,"kg/cm2.g","kg/cm2.g"),C12,C13,C14,C15,C16,C17,C18,C19,C20,C21,C22,C23,H12,H13,H14,H15,H16,H17,H18,H19,H20,H21,H22,H23,H11,6)</f>
        <v>0.03459339109480809</v>
      </c>
      <c r="M32" s="97"/>
      <c r="N32" s="97">
        <f>gmprop12(tempconv(B32,B30,"℃"),pressconv(0,"kg/cm2.g","kg/cm2.g"),C12,C13,C14,C15,C16,C17,C18,C19,C20,C21,C22,C23,H12,H13,H14,H15,H16,H17,H18,H19,H20,H21,H22,H23,H11,7)</f>
        <v>0.16197875331390876</v>
      </c>
      <c r="O32" s="97"/>
      <c r="P32" s="140">
        <f aca="true" t="shared" si="0" ref="P32:P39">J32*L32/N32</f>
        <v>0.662697656700211</v>
      </c>
      <c r="Q32" s="140"/>
      <c r="R32" s="7"/>
      <c r="S32" s="7"/>
      <c r="T32" s="7"/>
      <c r="U32" s="1"/>
      <c r="V32" s="53"/>
      <c r="W32" s="135">
        <f>gmprop12(tempconv(B32,B30,"℃"),pressconv(0,"kg/cm2.g","kg/cm2.g"),C12,C13,C14,C15,C16,C17,C18,C19,C20,C21,C22,C23,H12,H13,H14,H15,H16,H17,H18,H19,H20,H21,H22,H23,H11,3)</f>
        <v>154.24122419898214</v>
      </c>
      <c r="X32" s="135"/>
      <c r="Y32" s="59">
        <f>gmprop12(tempconv(B32,B30,"℃"),pressconv(0,"kg/cm2.g","kg/cm2.g"),C12,C13,C14,C15,C16,C17,C18,C19,C20,C21,C22,C23,H12,H13,H14,H15,H16,H17,H18,H19,H20,H21,H22,H23,H11,4)</f>
        <v>3.084824483979643</v>
      </c>
      <c r="Z32" s="59"/>
      <c r="AA32" s="59">
        <f>gmprop12(tempconv(B32,B30,"℃"),pressconv(0,"kg/cm2.g","kg/cm2.g"),C12,C13,C14,C15,C16,C17,C18,C19,C20,C21,C22,C23,H12,H13,H14,H15,H16,H17,H18,H19,H20,H21,H22,H23,H11,5)</f>
        <v>3.102989815660463</v>
      </c>
      <c r="AB32" s="59"/>
    </row>
    <row r="33" spans="1:28" ht="11.25" customHeight="1">
      <c r="A33" s="3">
        <v>31</v>
      </c>
      <c r="B33" s="106">
        <v>100</v>
      </c>
      <c r="C33" s="64"/>
      <c r="D33" s="7"/>
      <c r="E33" s="7"/>
      <c r="F33" s="131">
        <f>gmprop12_Cpm(B33,B30,C12,C13,C14,C15,C16,C17,C18,C19,C20,C21,C22,C23,H12,H13,H14,H15,H16,H17,H18,H19,H20,H21,H22,H23,H11,3)</f>
        <v>309.864438897376</v>
      </c>
      <c r="G33" s="131"/>
      <c r="H33" s="108">
        <f>gmprop12_Cpm(B33,B30,C12,C13,C14,C15,C16,C17,C18,C19,C20,C21,C22,C23,H12,H13,H14,H15,H16,H17,H18,H19,H20,H21,H22,H23,H11,4)</f>
        <v>3.0986443889737596</v>
      </c>
      <c r="I33" s="108"/>
      <c r="J33" s="109">
        <f>gmprop12_Cpm(B33,B30,C12,C13,C14,C15,C16,C17,C18,C19,C20,C21,C22,C23,H12,H13,H14,H15,H16,H17,H18,H19,H20,H21,H22,H23,H11,5)</f>
        <v>3.120427060516361</v>
      </c>
      <c r="K33" s="109"/>
      <c r="L33" s="97">
        <f>gmprop12(tempconv(B33,B30,"℃"),pressconv(0,"kg/cm2.g","kg/cm2.g"),C12,C13,C14,C15,C16,C17,C18,C19,C20,C21,C22,C23,H12,H13,H14,H15,H16,H17,H18,H19,H20,H21,H22,H23,H11,6)</f>
        <v>0.038094206476058455</v>
      </c>
      <c r="M33" s="97"/>
      <c r="N33" s="97">
        <f>gmprop12(tempconv(B33,B30,"℃"),pressconv(0,"kg/cm2.g","kg/cm2.g"),C12,C13,C14,C15,C16,C17,C18,C19,C20,C21,C22,C23,H12,H13,H14,H15,H16,H17,H18,H19,H20,H21,H22,H23,H11,7)</f>
        <v>0.18084738580175427</v>
      </c>
      <c r="O33" s="97"/>
      <c r="P33" s="140">
        <f t="shared" si="0"/>
        <v>0.6572956098303597</v>
      </c>
      <c r="Q33" s="140"/>
      <c r="R33" s="7"/>
      <c r="S33" s="7"/>
      <c r="T33" s="7"/>
      <c r="U33" s="1"/>
      <c r="V33" s="53"/>
      <c r="W33" s="135"/>
      <c r="X33" s="135"/>
      <c r="Y33" s="59"/>
      <c r="Z33" s="59"/>
      <c r="AA33" s="59"/>
      <c r="AB33" s="59"/>
    </row>
    <row r="34" spans="1:28" ht="11.25" customHeight="1">
      <c r="A34" s="3">
        <v>32</v>
      </c>
      <c r="B34" s="106">
        <v>150</v>
      </c>
      <c r="C34" s="64"/>
      <c r="D34" s="7"/>
      <c r="E34" s="7"/>
      <c r="F34" s="131">
        <f>gmprop12_Cpm(B34,B30,C12,C13,C14,C15,C16,C17,C18,C19,C20,C21,C22,C23,H12,H13,H14,H15,H16,H17,H18,H19,H20,H21,H22,H23,H11,3)</f>
        <v>466.14058806980006</v>
      </c>
      <c r="G34" s="131"/>
      <c r="H34" s="108">
        <f>gmprop12_Cpm(B34,B30,C12,C13,C14,C15,C16,C17,C18,C19,C20,C21,C22,C23,H12,H13,H14,H15,H16,H17,H18,H19,H20,H21,H22,H23,H11,4)</f>
        <v>3.107603920465334</v>
      </c>
      <c r="I34" s="108"/>
      <c r="J34" s="109">
        <f>gmprop12_Cpm(B34,B30,C12,C13,C14,C15,C16,C17,C18,C19,C20,C21,C22,C23,H12,H13,H14,H15,H16,H17,H18,H19,H20,H21,H22,H23,H11,5)</f>
        <v>3.129221472141391</v>
      </c>
      <c r="K34" s="109"/>
      <c r="L34" s="97">
        <f>gmprop12(tempconv(B34,B30,"℃"),pressconv(0,"kg/cm2.g","kg/cm2.g"),C12,C13,C14,C15,C16,C17,C18,C19,C20,C21,C22,C23,H12,H13,H14,H15,H16,H17,H18,H19,H20,H21,H22,H23,H11,6)</f>
        <v>0.04143320931256485</v>
      </c>
      <c r="M34" s="97"/>
      <c r="N34" s="97">
        <f>gmprop12(tempconv(B34,B30,"℃"),pressconv(0,"kg/cm2.g","kg/cm2.g"),C12,C13,C14,C15,C16,C17,C18,C19,C20,C21,C22,C23,H12,H13,H14,H15,H16,H17,H18,H19,H20,H21,H22,H23,H11,7)</f>
        <v>0.19886570911383317</v>
      </c>
      <c r="O34" s="97"/>
      <c r="P34" s="140">
        <f t="shared" si="0"/>
        <v>0.6519660368716017</v>
      </c>
      <c r="Q34" s="140"/>
      <c r="R34" s="7"/>
      <c r="S34" s="7"/>
      <c r="T34" s="7"/>
      <c r="U34" s="1"/>
      <c r="V34" s="53"/>
      <c r="W34" s="135"/>
      <c r="X34" s="135"/>
      <c r="Y34" s="59"/>
      <c r="Z34" s="59"/>
      <c r="AA34" s="59"/>
      <c r="AB34" s="59"/>
    </row>
    <row r="35" spans="1:28" ht="11.25" customHeight="1">
      <c r="A35" s="3">
        <v>33</v>
      </c>
      <c r="B35" s="112">
        <v>200</v>
      </c>
      <c r="C35" s="87"/>
      <c r="D35" s="8"/>
      <c r="E35" s="8"/>
      <c r="F35" s="132">
        <f>gmprop12_Cpm(B35,B30,C12,C13,C14,C15,C16,C17,C18,C19,C20,C21,C22,C23,H12,H13,H14,H15,H16,H17,H18,H19,H20,H21,H22,H23,H11,3)</f>
        <v>622.7966759789728</v>
      </c>
      <c r="G35" s="132"/>
      <c r="H35" s="123">
        <f>gmprop12_Cpm(B35,B30,C12,C13,C14,C15,C16,C17,C18,C19,C20,C21,C22,C23,H12,H13,H14,H15,H16,H17,H18,H19,H20,H21,H22,H23,H11,4)</f>
        <v>3.1139833798948637</v>
      </c>
      <c r="I35" s="123"/>
      <c r="J35" s="118">
        <f>gmprop12_Cpm(B35,B30,C12,C13,C14,C15,C16,C17,C18,C19,C20,C21,C22,C23,H12,H13,H14,H15,H16,H17,H18,H19,H20,H21,H22,H23,H11,5)</f>
        <v>3.1354984634021834</v>
      </c>
      <c r="K35" s="118"/>
      <c r="L35" s="143">
        <f>gmprop12(tempconv(B35,B30,"℃"),pressconv(0,"kg/cm2.g","kg/cm2.g"),C12,C13,C14,C15,C16,C17,C18,C19,C20,C21,C22,C23,H12,H13,H14,H15,H16,H17,H18,H19,H20,H21,H22,H23,H11,6)</f>
        <v>0.044679944583562343</v>
      </c>
      <c r="M35" s="143"/>
      <c r="N35" s="143">
        <f>gmprop12(tempconv(B35,B30,"℃"),pressconv(0,"kg/cm2.g","kg/cm2.g"),C12,C13,C14,C15,C16,C17,C18,C19,C20,C21,C22,C23,H12,H13,H14,H15,H16,H17,H18,H19,H20,H21,H22,H23,H11,7)</f>
        <v>0.21568600766108198</v>
      </c>
      <c r="O35" s="143"/>
      <c r="P35" s="141">
        <f t="shared" si="0"/>
        <v>0.6495270560470982</v>
      </c>
      <c r="Q35" s="141"/>
      <c r="R35" s="8"/>
      <c r="S35" s="8"/>
      <c r="T35" s="8"/>
      <c r="U35" s="12"/>
      <c r="V35" s="53"/>
      <c r="W35" s="135"/>
      <c r="X35" s="135"/>
      <c r="Y35" s="59"/>
      <c r="Z35" s="59"/>
      <c r="AA35" s="59"/>
      <c r="AB35" s="59"/>
    </row>
    <row r="36" spans="1:28" ht="11.25" customHeight="1">
      <c r="A36" s="3">
        <v>34</v>
      </c>
      <c r="B36" s="105">
        <v>250</v>
      </c>
      <c r="C36" s="65"/>
      <c r="D36" s="11"/>
      <c r="E36" s="11"/>
      <c r="F36" s="130">
        <f>gmprop12_Cpm(B36,B30,C12,C13,C14,C15,C16,C17,C18,C19,C20,C21,C22,C23,H12,H13,H14,H15,H16,H17,H18,H19,H20,H21,H22,H23,H11,3)</f>
        <v>779.7770063002669</v>
      </c>
      <c r="G36" s="130"/>
      <c r="H36" s="115">
        <f>gmprop12_Cpm(B36,B30,C12,C13,C14,C15,C16,C17,C18,C19,C20,C21,C22,C23,H12,H13,H14,H15,H16,H17,H18,H19,H20,H21,H22,H23,H11,4)</f>
        <v>3.1191080252010677</v>
      </c>
      <c r="I36" s="115"/>
      <c r="J36" s="116">
        <f>gmprop12_Cpm(B36,B30,C12,C13,C14,C15,C16,C17,C18,C19,C20,C21,C22,C23,H12,H13,H14,H15,H16,H17,H18,H19,H20,H21,H22,H23,H11,5)</f>
        <v>3.142090897595959</v>
      </c>
      <c r="K36" s="116"/>
      <c r="L36" s="144">
        <f>gmprop12(tempconv(B36,B30,"℃"),pressconv(0,"kg/cm2.g","kg/cm2.g"),C12,C13,C14,C15,C16,C17,C18,C19,C20,C21,C22,C23,H12,H13,H14,H15,H16,H17,H18,H19,H20,H21,H22,H23,H11,6)</f>
        <v>0.047839085011276546</v>
      </c>
      <c r="M36" s="144"/>
      <c r="N36" s="144">
        <f>gmprop12(tempconv(B36,B30,"℃"),pressconv(0,"kg/cm2.g","kg/cm2.g"),C12,C13,C14,C15,C16,C17,C18,C19,C20,C21,C22,C23,H12,H13,H14,H15,H16,H17,H18,H19,H20,H21,H22,H23,H11,7)</f>
        <v>0.23221714284411166</v>
      </c>
      <c r="O36" s="144"/>
      <c r="P36" s="142">
        <f t="shared" si="0"/>
        <v>0.6473025708707398</v>
      </c>
      <c r="Q36" s="142"/>
      <c r="R36" s="11"/>
      <c r="S36" s="11"/>
      <c r="T36" s="11"/>
      <c r="U36" s="15"/>
      <c r="V36" s="51"/>
      <c r="W36" s="134"/>
      <c r="X36" s="134"/>
      <c r="Y36" s="63"/>
      <c r="Z36" s="63"/>
      <c r="AA36" s="63"/>
      <c r="AB36" s="63"/>
    </row>
    <row r="37" spans="1:28" ht="11.25" customHeight="1">
      <c r="A37" s="3">
        <v>35</v>
      </c>
      <c r="B37" s="106">
        <v>300</v>
      </c>
      <c r="C37" s="64"/>
      <c r="D37" s="7"/>
      <c r="E37" s="7"/>
      <c r="F37" s="131">
        <f>gmprop12_Cpm(B37,B30,C12,C13,C14,C15,C16,C17,C18,C19,C20,C21,C22,C23,H12,H13,H14,H15,H16,H17,H18,H19,H20,H21,H22,H23,H11,3)</f>
        <v>937.0940302358306</v>
      </c>
      <c r="G37" s="131"/>
      <c r="H37" s="108">
        <f>gmprop12_Cpm(B37,B30,C12,C13,C14,C15,C16,C17,C18,C19,C20,C21,C22,C23,H12,H13,H14,H15,H16,H17,H18,H19,H20,H21,H22,H23,H11,4)</f>
        <v>3.123646767452769</v>
      </c>
      <c r="I37" s="108"/>
      <c r="J37" s="109">
        <f>gmprop12_Cpm(B37,B30,C12,C13,C14,C15,C16,C17,C18,C19,C20,C21,C22,C23,H12,H13,H14,H15,H16,H17,H18,H19,H20,H21,H22,H23,H11,5)</f>
        <v>3.14897093211971</v>
      </c>
      <c r="K37" s="109"/>
      <c r="L37" s="97">
        <f>gmprop12(tempconv(B37,B30,"℃"),pressconv(0,"kg/cm2.g","kg/cm2.g"),C12,C13,C14,C15,C16,C17,C18,C19,C20,C21,C22,C23,H12,H13,H14,H15,H16,H17,H18,H19,H20,H21,H22,H23,H11,6)</f>
        <v>0.05087299057443408</v>
      </c>
      <c r="M37" s="97"/>
      <c r="N37" s="97">
        <f>gmprop12(tempconv(B37,B30,"℃"),pressconv(0,"kg/cm2.g","kg/cm2.g"),C12,C13,C14,C15,C16,C17,C18,C19,C20,C21,C22,C23,H12,H13,H14,H15,H16,H17,H18,H19,H20,H21,H22,H23,H11,7)</f>
        <v>0.24823882500884242</v>
      </c>
      <c r="O37" s="97"/>
      <c r="P37" s="140">
        <f t="shared" si="0"/>
        <v>0.6453364760455442</v>
      </c>
      <c r="Q37" s="140"/>
      <c r="R37" s="7"/>
      <c r="S37" s="7"/>
      <c r="T37" s="7"/>
      <c r="U37" s="1"/>
      <c r="V37" s="53"/>
      <c r="W37" s="135"/>
      <c r="X37" s="135"/>
      <c r="Y37" s="59"/>
      <c r="Z37" s="59"/>
      <c r="AA37" s="59"/>
      <c r="AB37" s="59"/>
    </row>
    <row r="38" spans="1:28" ht="11.25" customHeight="1">
      <c r="A38" s="3">
        <v>36</v>
      </c>
      <c r="B38" s="106">
        <v>350</v>
      </c>
      <c r="C38" s="64"/>
      <c r="D38" s="7"/>
      <c r="E38" s="7"/>
      <c r="F38" s="131">
        <f>gmprop12_Cpm(B38,B30,C12,C13,C14,C15,C16,C17,C18,C19,C20,C21,C22,C23,H12,H13,H14,H15,H16,H17,H18,H19,H20,H21,H22,H23,H11,3)</f>
        <v>1094.7752374304011</v>
      </c>
      <c r="G38" s="131"/>
      <c r="H38" s="108">
        <f>gmprop12_Cpm(B38,B30,C12,C13,C14,C15,C16,C17,C18,C19,C20,C21,C22,C23,H12,H13,H14,H15,H16,H17,H18,H19,H20,H21,H22,H23,H11,4)</f>
        <v>3.127929249801146</v>
      </c>
      <c r="I38" s="108"/>
      <c r="J38" s="109">
        <f>gmprop12_Cpm(B38,B30,C12,C13,C14,C15,C16,C17,C18,C19,C20,C21,C22,C23,H12,H13,H14,H15,H16,H17,H18,H19,H20,H21,H22,H23,H11,5)</f>
        <v>3.15439478477811</v>
      </c>
      <c r="K38" s="109"/>
      <c r="L38" s="97">
        <f>gmprop12(tempconv(B38,B30,"℃"),pressconv(0,"kg/cm2.g","kg/cm2.g"),C12,C13,C14,C15,C16,C17,C18,C19,C20,C21,C22,C23,H12,H13,H14,H15,H16,H17,H18,H19,H20,H21,H22,H23,H11,6)</f>
        <v>0.05382266299498158</v>
      </c>
      <c r="M38" s="97"/>
      <c r="N38" s="97">
        <f>gmprop12(tempconv(B38,B30,"℃"),pressconv(0,"kg/cm2.g","kg/cm2.g"),C12,C13,C14,C15,C16,C17,C18,C19,C20,C21,C22,C23,H12,H13,H14,H15,H16,H17,H18,H19,H20,H21,H22,H23,H11,7)</f>
        <v>0.26430723456133215</v>
      </c>
      <c r="O38" s="97"/>
      <c r="P38" s="140">
        <f t="shared" si="0"/>
        <v>0.6423506633710508</v>
      </c>
      <c r="Q38" s="140"/>
      <c r="R38" s="7"/>
      <c r="S38" s="7"/>
      <c r="T38" s="7"/>
      <c r="U38" s="1"/>
      <c r="V38" s="53"/>
      <c r="W38" s="135"/>
      <c r="X38" s="135"/>
      <c r="Y38" s="59"/>
      <c r="Z38" s="59"/>
      <c r="AA38" s="59"/>
      <c r="AB38" s="59"/>
    </row>
    <row r="39" spans="1:28" ht="11.25" customHeight="1">
      <c r="A39" s="3">
        <v>37</v>
      </c>
      <c r="B39" s="106">
        <v>400</v>
      </c>
      <c r="C39" s="64"/>
      <c r="D39" s="7"/>
      <c r="E39" s="7"/>
      <c r="F39" s="131">
        <f>gmprop12_Cpm(B39,B30,C12,C13,C14,C15,C16,C17,C18,C19,C20,C21,C22,C23,H12,H13,H14,H15,H16,H17,H18,H19,H20,H21,H22,H23,H11,3)</f>
        <v>1252.9223684840538</v>
      </c>
      <c r="G39" s="131"/>
      <c r="H39" s="108">
        <f>gmprop12_Cpm(B39,B30,C12,C13,C14,C15,C16,C17,C18,C19,C20,C21,C22,C23,H12,H13,H14,H15,H16,H17,H18,H19,H20,H21,H22,H23,H11,4)</f>
        <v>3.1323059212101345</v>
      </c>
      <c r="I39" s="108"/>
      <c r="J39" s="109">
        <f>gmprop12_Cpm(B39,B30,C12,C13,C14,C15,C16,C17,C18,C19,C20,C21,C22,C23,H12,H13,H14,H15,H16,H17,H18,H19,H20,H21,H22,H23,H11,5)</f>
        <v>3.160415908511399</v>
      </c>
      <c r="K39" s="109"/>
      <c r="L39" s="97">
        <f>gmprop12(tempconv(B39,B30,"℃"),pressconv(0,"kg/cm2.g","kg/cm2.g"),C12,C13,C14,C15,C16,C17,C18,C19,C20,C21,C22,C23,H12,H13,H14,H15,H16,H17,H18,H19,H20,H21,H22,H23,H11,6)</f>
        <v>0.05672716316642966</v>
      </c>
      <c r="M39" s="97"/>
      <c r="N39" s="97">
        <f>gmprop12(tempconv(B39,B30,"℃"),pressconv(0,"kg/cm2.g","kg/cm2.g"),C12,C13,C14,C15,C16,C17,C18,C19,C20,C21,C22,C23,H12,H13,H14,H15,H16,H17,H18,H19,H20,H21,H22,H23,H11,7)</f>
        <v>0.28037906676919583</v>
      </c>
      <c r="O39" s="97"/>
      <c r="P39" s="140">
        <f t="shared" si="0"/>
        <v>0.6394251574547402</v>
      </c>
      <c r="Q39" s="140"/>
      <c r="R39" s="7"/>
      <c r="S39" s="7"/>
      <c r="T39" s="7"/>
      <c r="U39" s="1"/>
      <c r="V39" s="53"/>
      <c r="W39" s="135"/>
      <c r="X39" s="135"/>
      <c r="Y39" s="59">
        <f>gmprop12(tempconv(B39,B30,"℃"),pressconv(0,"kg/cm2.g","kg/cm2.g"),C12,C13,C14,C15,C16,C17,C18,C19,C20,C21,C22,C23,H12,H13,H14,H15,H16,H17,H18,H19,H20,H21,H22,H23,H11,4)</f>
        <v>3.1314990984635136</v>
      </c>
      <c r="Z39" s="59"/>
      <c r="AA39" s="59">
        <f>gmprop12(tempconv(B39,B30,"℃"),pressconv(0,"kg/cm2.g","kg/cm2.g"),C12,C13,C14,C15,C16,C17,C18,C19,C20,C21,C22,C23,H12,H13,H14,H15,H16,H17,H18,H19,H20,H21,H22,H23,H11,5)</f>
        <v>3.160415908511399</v>
      </c>
      <c r="AB39" s="59"/>
    </row>
    <row r="40" spans="1:28" ht="11.25" customHeight="1">
      <c r="A40" s="3">
        <v>38</v>
      </c>
      <c r="B40" s="119"/>
      <c r="C40" s="120"/>
      <c r="D40" s="17"/>
      <c r="E40" s="17"/>
      <c r="F40" s="136"/>
      <c r="G40" s="136"/>
      <c r="H40" s="124"/>
      <c r="I40" s="124"/>
      <c r="J40" s="125"/>
      <c r="K40" s="125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54"/>
      <c r="W40" s="139"/>
      <c r="X40" s="139"/>
      <c r="Y40" s="62"/>
      <c r="Z40" s="62"/>
      <c r="AA40" s="62"/>
      <c r="AB40" s="62"/>
    </row>
    <row r="41" spans="1:28" ht="11.25" customHeight="1">
      <c r="A41" s="3">
        <v>39</v>
      </c>
      <c r="B41" s="117"/>
      <c r="C41" s="71"/>
      <c r="D41" s="5"/>
      <c r="E41" s="5"/>
      <c r="F41" s="137"/>
      <c r="G41" s="137"/>
      <c r="H41" s="126"/>
      <c r="I41" s="126"/>
      <c r="J41" s="127"/>
      <c r="K41" s="127"/>
      <c r="L41" s="5"/>
      <c r="M41" s="5"/>
      <c r="N41" s="5"/>
      <c r="O41" s="5"/>
      <c r="P41" s="5"/>
      <c r="Q41" s="5"/>
      <c r="R41" s="5"/>
      <c r="S41" s="5"/>
      <c r="T41" s="5"/>
      <c r="U41" s="13"/>
      <c r="V41" s="53"/>
      <c r="W41" s="135"/>
      <c r="X41" s="135"/>
      <c r="Y41" s="59"/>
      <c r="Z41" s="59"/>
      <c r="AA41" s="59"/>
      <c r="AB41" s="59"/>
    </row>
    <row r="42" spans="1:28" ht="11.25" customHeight="1">
      <c r="A42" s="3">
        <v>40</v>
      </c>
      <c r="B42" s="106"/>
      <c r="C42" s="64"/>
      <c r="D42" s="7"/>
      <c r="E42" s="7"/>
      <c r="F42" s="131"/>
      <c r="G42" s="131"/>
      <c r="H42" s="108"/>
      <c r="I42" s="108"/>
      <c r="J42" s="109"/>
      <c r="K42" s="109"/>
      <c r="L42" s="7"/>
      <c r="M42" s="7"/>
      <c r="N42" s="7"/>
      <c r="O42" s="7"/>
      <c r="P42" s="7"/>
      <c r="Q42" s="7"/>
      <c r="R42" s="7"/>
      <c r="S42" s="7"/>
      <c r="T42" s="7"/>
      <c r="U42" s="1"/>
      <c r="V42" s="53"/>
      <c r="W42" s="135"/>
      <c r="X42" s="135"/>
      <c r="Y42" s="59"/>
      <c r="Z42" s="59"/>
      <c r="AA42" s="59"/>
      <c r="AB42" s="59"/>
    </row>
    <row r="43" spans="1:28" ht="11.25" customHeight="1">
      <c r="A43" s="3">
        <v>41</v>
      </c>
      <c r="B43" s="106"/>
      <c r="C43" s="64"/>
      <c r="D43" s="7"/>
      <c r="E43" s="7"/>
      <c r="F43" s="131"/>
      <c r="G43" s="131"/>
      <c r="H43" s="108"/>
      <c r="I43" s="108"/>
      <c r="J43" s="109"/>
      <c r="K43" s="109"/>
      <c r="L43" s="7"/>
      <c r="M43" s="7"/>
      <c r="N43" s="7"/>
      <c r="O43" s="7"/>
      <c r="P43" s="7"/>
      <c r="Q43" s="7"/>
      <c r="R43" s="7"/>
      <c r="S43" s="7"/>
      <c r="T43" s="7"/>
      <c r="U43" s="1"/>
      <c r="V43" s="53"/>
      <c r="W43" s="135"/>
      <c r="X43" s="135"/>
      <c r="Y43" s="59"/>
      <c r="Z43" s="59"/>
      <c r="AA43" s="59"/>
      <c r="AB43" s="59"/>
    </row>
    <row r="44" spans="1:28" ht="11.25" customHeight="1">
      <c r="A44" s="3">
        <v>42</v>
      </c>
      <c r="B44" s="106"/>
      <c r="C44" s="64"/>
      <c r="D44" s="7"/>
      <c r="E44" s="7"/>
      <c r="F44" s="131"/>
      <c r="G44" s="131"/>
      <c r="H44" s="108"/>
      <c r="I44" s="108"/>
      <c r="J44" s="109"/>
      <c r="K44" s="109"/>
      <c r="L44" s="7"/>
      <c r="M44" s="7"/>
      <c r="N44" s="7"/>
      <c r="O44" s="7"/>
      <c r="P44" s="7"/>
      <c r="Q44" s="7"/>
      <c r="R44" s="7"/>
      <c r="S44" s="7"/>
      <c r="T44" s="7"/>
      <c r="U44" s="1"/>
      <c r="V44" s="53"/>
      <c r="W44" s="135"/>
      <c r="X44" s="135"/>
      <c r="Y44" s="59"/>
      <c r="Z44" s="59"/>
      <c r="AA44" s="59"/>
      <c r="AB44" s="59"/>
    </row>
    <row r="45" spans="1:28" ht="11.25" customHeight="1">
      <c r="A45" s="3">
        <v>43</v>
      </c>
      <c r="B45" s="112"/>
      <c r="C45" s="87"/>
      <c r="D45" s="8"/>
      <c r="E45" s="8"/>
      <c r="F45" s="132"/>
      <c r="G45" s="132"/>
      <c r="H45" s="123"/>
      <c r="I45" s="123"/>
      <c r="J45" s="118"/>
      <c r="K45" s="118"/>
      <c r="L45" s="8"/>
      <c r="M45" s="8"/>
      <c r="N45" s="8"/>
      <c r="O45" s="8"/>
      <c r="P45" s="8"/>
      <c r="Q45" s="8"/>
      <c r="R45" s="8"/>
      <c r="S45" s="8"/>
      <c r="T45" s="8"/>
      <c r="U45" s="12"/>
      <c r="V45" s="53"/>
      <c r="W45" s="135"/>
      <c r="X45" s="135"/>
      <c r="Y45" s="59"/>
      <c r="Z45" s="59"/>
      <c r="AA45" s="59"/>
      <c r="AB45" s="59"/>
    </row>
    <row r="46" spans="1:28" ht="11.25" customHeight="1">
      <c r="A46" s="3">
        <v>44</v>
      </c>
      <c r="B46" s="105"/>
      <c r="C46" s="65"/>
      <c r="D46" s="11"/>
      <c r="E46" s="11"/>
      <c r="F46" s="130"/>
      <c r="G46" s="130"/>
      <c r="H46" s="115"/>
      <c r="I46" s="115"/>
      <c r="J46" s="116"/>
      <c r="K46" s="116"/>
      <c r="L46" s="11"/>
      <c r="M46" s="11"/>
      <c r="N46" s="11"/>
      <c r="O46" s="11"/>
      <c r="P46" s="11"/>
      <c r="Q46" s="11"/>
      <c r="R46" s="11"/>
      <c r="S46" s="11"/>
      <c r="T46" s="11"/>
      <c r="U46" s="15"/>
      <c r="V46" s="51"/>
      <c r="W46" s="134"/>
      <c r="X46" s="134"/>
      <c r="Y46" s="63"/>
      <c r="Z46" s="63"/>
      <c r="AA46" s="63"/>
      <c r="AB46" s="63"/>
    </row>
    <row r="47" spans="1:28" ht="11.25" customHeight="1">
      <c r="A47" s="3">
        <v>45</v>
      </c>
      <c r="B47" s="106"/>
      <c r="C47" s="64"/>
      <c r="D47" s="7"/>
      <c r="E47" s="7"/>
      <c r="F47" s="131"/>
      <c r="G47" s="131"/>
      <c r="H47" s="108"/>
      <c r="I47" s="108"/>
      <c r="J47" s="109"/>
      <c r="K47" s="109"/>
      <c r="L47" s="7"/>
      <c r="M47" s="7"/>
      <c r="N47" s="7"/>
      <c r="O47" s="7"/>
      <c r="P47" s="7"/>
      <c r="Q47" s="7"/>
      <c r="R47" s="7"/>
      <c r="S47" s="7"/>
      <c r="T47" s="7"/>
      <c r="U47" s="1"/>
      <c r="V47" s="53"/>
      <c r="W47" s="135"/>
      <c r="X47" s="135"/>
      <c r="Y47" s="59"/>
      <c r="Z47" s="59"/>
      <c r="AA47" s="59"/>
      <c r="AB47" s="59"/>
    </row>
    <row r="48" spans="1:28" ht="11.25" customHeight="1">
      <c r="A48" s="3">
        <v>46</v>
      </c>
      <c r="B48" s="106"/>
      <c r="C48" s="64"/>
      <c r="D48" s="7"/>
      <c r="E48" s="7"/>
      <c r="F48" s="131"/>
      <c r="G48" s="131"/>
      <c r="H48" s="108"/>
      <c r="I48" s="108"/>
      <c r="J48" s="109"/>
      <c r="K48" s="109"/>
      <c r="L48" s="7"/>
      <c r="M48" s="7"/>
      <c r="N48" s="7"/>
      <c r="O48" s="7"/>
      <c r="P48" s="7"/>
      <c r="Q48" s="7"/>
      <c r="R48" s="7"/>
      <c r="S48" s="7"/>
      <c r="T48" s="7"/>
      <c r="U48" s="1"/>
      <c r="V48" s="53"/>
      <c r="W48" s="135"/>
      <c r="X48" s="135"/>
      <c r="Y48" s="59"/>
      <c r="Z48" s="59"/>
      <c r="AA48" s="59"/>
      <c r="AB48" s="59"/>
    </row>
    <row r="49" spans="1:28" ht="11.25" customHeight="1">
      <c r="A49" s="3">
        <v>47</v>
      </c>
      <c r="B49" s="106"/>
      <c r="C49" s="64"/>
      <c r="D49" s="7"/>
      <c r="E49" s="7"/>
      <c r="F49" s="131"/>
      <c r="G49" s="131"/>
      <c r="H49" s="108"/>
      <c r="I49" s="108"/>
      <c r="J49" s="109"/>
      <c r="K49" s="109"/>
      <c r="L49" s="7"/>
      <c r="M49" s="7"/>
      <c r="N49" s="7"/>
      <c r="O49" s="7"/>
      <c r="P49" s="7"/>
      <c r="Q49" s="7"/>
      <c r="R49" s="7"/>
      <c r="S49" s="7"/>
      <c r="T49" s="7"/>
      <c r="U49" s="1"/>
      <c r="V49" s="53"/>
      <c r="W49" s="135"/>
      <c r="X49" s="135"/>
      <c r="Y49" s="59"/>
      <c r="Z49" s="59"/>
      <c r="AA49" s="59"/>
      <c r="AB49" s="59"/>
    </row>
    <row r="50" spans="1:28" ht="11.25" customHeight="1">
      <c r="A50" s="3">
        <v>48</v>
      </c>
      <c r="B50" s="119"/>
      <c r="C50" s="120"/>
      <c r="D50" s="17"/>
      <c r="E50" s="17"/>
      <c r="F50" s="136"/>
      <c r="G50" s="136"/>
      <c r="H50" s="124"/>
      <c r="I50" s="124"/>
      <c r="J50" s="125"/>
      <c r="K50" s="125"/>
      <c r="L50" s="17"/>
      <c r="M50" s="17"/>
      <c r="N50" s="17"/>
      <c r="O50" s="17"/>
      <c r="P50" s="17"/>
      <c r="Q50" s="17"/>
      <c r="R50" s="17"/>
      <c r="S50" s="17"/>
      <c r="T50" s="17"/>
      <c r="U50" s="18"/>
      <c r="V50" s="54"/>
      <c r="W50" s="139"/>
      <c r="X50" s="139"/>
      <c r="Y50" s="62"/>
      <c r="Z50" s="62"/>
      <c r="AA50" s="62"/>
      <c r="AB50" s="62"/>
    </row>
    <row r="51" spans="1:28" ht="11.25" customHeight="1">
      <c r="A51" s="3">
        <v>49</v>
      </c>
      <c r="B51" s="117"/>
      <c r="C51" s="71"/>
      <c r="D51" s="5"/>
      <c r="E51" s="5"/>
      <c r="F51" s="137"/>
      <c r="G51" s="137"/>
      <c r="H51" s="126"/>
      <c r="I51" s="126"/>
      <c r="J51" s="127"/>
      <c r="K51" s="127"/>
      <c r="L51" s="5"/>
      <c r="M51" s="5"/>
      <c r="N51" s="5"/>
      <c r="O51" s="5"/>
      <c r="P51" s="5"/>
      <c r="Q51" s="5"/>
      <c r="R51" s="5"/>
      <c r="S51" s="5"/>
      <c r="T51" s="5"/>
      <c r="U51" s="13"/>
      <c r="V51" s="53"/>
      <c r="W51" s="135"/>
      <c r="X51" s="135"/>
      <c r="Y51" s="59"/>
      <c r="Z51" s="59"/>
      <c r="AA51" s="59"/>
      <c r="AB51" s="59"/>
    </row>
    <row r="52" spans="1:28" ht="11.25" customHeight="1">
      <c r="A52" s="3">
        <v>50</v>
      </c>
      <c r="B52" s="106"/>
      <c r="C52" s="64"/>
      <c r="D52" s="7"/>
      <c r="E52" s="7"/>
      <c r="F52" s="131"/>
      <c r="G52" s="131"/>
      <c r="H52" s="108"/>
      <c r="I52" s="108"/>
      <c r="J52" s="109"/>
      <c r="K52" s="109"/>
      <c r="L52" s="7"/>
      <c r="M52" s="7"/>
      <c r="N52" s="7"/>
      <c r="O52" s="7"/>
      <c r="P52" s="7"/>
      <c r="Q52" s="7"/>
      <c r="R52" s="7"/>
      <c r="S52" s="7"/>
      <c r="T52" s="7"/>
      <c r="U52" s="1"/>
      <c r="V52" s="53"/>
      <c r="W52" s="135"/>
      <c r="X52" s="135"/>
      <c r="Y52" s="59"/>
      <c r="Z52" s="59"/>
      <c r="AA52" s="59"/>
      <c r="AB52" s="59"/>
    </row>
    <row r="53" spans="1:28" ht="11.25" customHeight="1">
      <c r="A53" s="3">
        <v>51</v>
      </c>
      <c r="B53" s="106"/>
      <c r="C53" s="64"/>
      <c r="D53" s="7"/>
      <c r="E53" s="7"/>
      <c r="F53" s="131"/>
      <c r="G53" s="131"/>
      <c r="H53" s="108"/>
      <c r="I53" s="108"/>
      <c r="J53" s="109"/>
      <c r="K53" s="109"/>
      <c r="L53" s="7"/>
      <c r="M53" s="7"/>
      <c r="N53" s="7"/>
      <c r="O53" s="7"/>
      <c r="P53" s="7"/>
      <c r="Q53" s="7"/>
      <c r="R53" s="7"/>
      <c r="S53" s="7"/>
      <c r="T53" s="7"/>
      <c r="U53" s="1"/>
      <c r="V53" s="53"/>
      <c r="W53" s="135"/>
      <c r="X53" s="135"/>
      <c r="Y53" s="59"/>
      <c r="Z53" s="59"/>
      <c r="AA53" s="59"/>
      <c r="AB53" s="59"/>
    </row>
    <row r="54" spans="1:28" ht="11.25" customHeight="1">
      <c r="A54" s="3">
        <v>52</v>
      </c>
      <c r="B54" s="106"/>
      <c r="C54" s="64"/>
      <c r="D54" s="7"/>
      <c r="E54" s="7"/>
      <c r="F54" s="131"/>
      <c r="G54" s="131"/>
      <c r="H54" s="108"/>
      <c r="I54" s="108"/>
      <c r="J54" s="109"/>
      <c r="K54" s="109"/>
      <c r="L54" s="7"/>
      <c r="M54" s="7"/>
      <c r="N54" s="7"/>
      <c r="O54" s="7"/>
      <c r="P54" s="7"/>
      <c r="Q54" s="7"/>
      <c r="R54" s="7"/>
      <c r="S54" s="7"/>
      <c r="T54" s="7"/>
      <c r="U54" s="1"/>
      <c r="V54" s="53"/>
      <c r="W54" s="135"/>
      <c r="X54" s="135"/>
      <c r="Y54" s="59"/>
      <c r="Z54" s="59"/>
      <c r="AA54" s="59"/>
      <c r="AB54" s="59"/>
    </row>
    <row r="55" spans="1:28" ht="11.25" customHeight="1">
      <c r="A55" s="3">
        <v>53</v>
      </c>
      <c r="B55" s="112"/>
      <c r="C55" s="87"/>
      <c r="D55" s="8"/>
      <c r="E55" s="8"/>
      <c r="F55" s="132"/>
      <c r="G55" s="132"/>
      <c r="H55" s="123"/>
      <c r="I55" s="123"/>
      <c r="J55" s="118"/>
      <c r="K55" s="118"/>
      <c r="L55" s="8"/>
      <c r="M55" s="8"/>
      <c r="N55" s="8"/>
      <c r="O55" s="8"/>
      <c r="P55" s="8"/>
      <c r="Q55" s="8"/>
      <c r="R55" s="8"/>
      <c r="S55" s="8"/>
      <c r="T55" s="8"/>
      <c r="U55" s="12"/>
      <c r="V55" s="53"/>
      <c r="W55" s="135"/>
      <c r="X55" s="135"/>
      <c r="Y55" s="59"/>
      <c r="Z55" s="59"/>
      <c r="AA55" s="59"/>
      <c r="AB55" s="59"/>
    </row>
    <row r="56" spans="1:28" ht="11.25" customHeight="1">
      <c r="A56" s="3">
        <v>54</v>
      </c>
      <c r="B56" s="121"/>
      <c r="C56" s="122"/>
      <c r="D56" s="42"/>
      <c r="E56" s="42"/>
      <c r="F56" s="138"/>
      <c r="G56" s="138"/>
      <c r="H56" s="128"/>
      <c r="I56" s="128"/>
      <c r="J56" s="60"/>
      <c r="K56" s="60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1"/>
      <c r="W56" s="138"/>
      <c r="X56" s="138"/>
      <c r="Y56" s="60"/>
      <c r="Z56" s="60"/>
      <c r="AA56" s="60"/>
      <c r="AB56" s="60"/>
    </row>
    <row r="57" spans="1:26" ht="11.25" customHeight="1">
      <c r="A57" s="3">
        <v>55</v>
      </c>
      <c r="B57" s="14" t="s">
        <v>96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  <c r="W57" s="52"/>
      <c r="X57" s="52"/>
      <c r="Y57" s="52"/>
      <c r="Z57" s="52"/>
    </row>
    <row r="58" spans="1:21" ht="11.25" customHeight="1">
      <c r="A58" s="3">
        <v>56</v>
      </c>
      <c r="B58" s="49" t="s">
        <v>97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49" t="s"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49" t="s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49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0" t="s">
        <v>98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99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100</v>
      </c>
    </row>
    <row r="64" ht="11.25" customHeight="1">
      <c r="A64" s="3"/>
    </row>
    <row r="65" ht="11.25" customHeight="1">
      <c r="A65" s="3"/>
    </row>
  </sheetData>
  <mergeCells count="294">
    <mergeCell ref="AA55:AB55"/>
    <mergeCell ref="AA56:AB56"/>
    <mergeCell ref="AA29:AB29"/>
    <mergeCell ref="AA51:AB51"/>
    <mergeCell ref="AA52:AB52"/>
    <mergeCell ref="AA53:AB53"/>
    <mergeCell ref="AA54:AB54"/>
    <mergeCell ref="AA47:AB47"/>
    <mergeCell ref="AA48:AB48"/>
    <mergeCell ref="AA49:AB49"/>
    <mergeCell ref="AA50:AB50"/>
    <mergeCell ref="AA43:AB43"/>
    <mergeCell ref="AA44:AB44"/>
    <mergeCell ref="AA45:AB45"/>
    <mergeCell ref="AA46:AB46"/>
    <mergeCell ref="AA39:AB39"/>
    <mergeCell ref="AA40:AB40"/>
    <mergeCell ref="AA41:AB41"/>
    <mergeCell ref="AA42:AB42"/>
    <mergeCell ref="AA35:AB35"/>
    <mergeCell ref="AA36:AB36"/>
    <mergeCell ref="AA37:AB37"/>
    <mergeCell ref="AA38:AB38"/>
    <mergeCell ref="AA31:AB31"/>
    <mergeCell ref="AA32:AB32"/>
    <mergeCell ref="AA33:AB33"/>
    <mergeCell ref="AA34:AB34"/>
    <mergeCell ref="H13:I13"/>
    <mergeCell ref="H14:I14"/>
    <mergeCell ref="H15:I15"/>
    <mergeCell ref="H16:I16"/>
    <mergeCell ref="R7:U7"/>
    <mergeCell ref="B10:U10"/>
    <mergeCell ref="H11:I11"/>
    <mergeCell ref="H12:I12"/>
    <mergeCell ref="J11:K11"/>
    <mergeCell ref="L11:M11"/>
    <mergeCell ref="J12:K12"/>
    <mergeCell ref="L12:M12"/>
    <mergeCell ref="F11:G11"/>
    <mergeCell ref="B1:U2"/>
    <mergeCell ref="R3:U3"/>
    <mergeCell ref="R4:U4"/>
    <mergeCell ref="R5:U5"/>
    <mergeCell ref="H17:I17"/>
    <mergeCell ref="H18:I18"/>
    <mergeCell ref="H19:I19"/>
    <mergeCell ref="H20:I20"/>
    <mergeCell ref="H21:I21"/>
    <mergeCell ref="H22:I22"/>
    <mergeCell ref="H23:I23"/>
    <mergeCell ref="H24:I24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N28:O28"/>
    <mergeCell ref="P28:Q28"/>
    <mergeCell ref="J23:K23"/>
    <mergeCell ref="L23:M23"/>
    <mergeCell ref="J24:K24"/>
    <mergeCell ref="L24:M24"/>
    <mergeCell ref="B27:U27"/>
    <mergeCell ref="F25:G25"/>
    <mergeCell ref="F26:G26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B28:C28"/>
    <mergeCell ref="D28:E28"/>
    <mergeCell ref="L28:M28"/>
    <mergeCell ref="H28:K28"/>
    <mergeCell ref="N30:O30"/>
    <mergeCell ref="P30:Q30"/>
    <mergeCell ref="B31:C31"/>
    <mergeCell ref="B32:C32"/>
    <mergeCell ref="B30:C30"/>
    <mergeCell ref="D30:E30"/>
    <mergeCell ref="L30:M30"/>
    <mergeCell ref="H32:I32"/>
    <mergeCell ref="J32:K32"/>
    <mergeCell ref="L31:M31"/>
    <mergeCell ref="B29:C29"/>
    <mergeCell ref="B38:C38"/>
    <mergeCell ref="B39:C39"/>
    <mergeCell ref="B33:C33"/>
    <mergeCell ref="B34:C34"/>
    <mergeCell ref="B35:C35"/>
    <mergeCell ref="B36:C36"/>
    <mergeCell ref="H29:I29"/>
    <mergeCell ref="J29:K29"/>
    <mergeCell ref="H30:K30"/>
    <mergeCell ref="H31:I31"/>
    <mergeCell ref="J31:K31"/>
    <mergeCell ref="B41:C41"/>
    <mergeCell ref="J33:K33"/>
    <mergeCell ref="J34:K34"/>
    <mergeCell ref="J35:K35"/>
    <mergeCell ref="J36:K36"/>
    <mergeCell ref="J37:K37"/>
    <mergeCell ref="J38:K38"/>
    <mergeCell ref="B40:C40"/>
    <mergeCell ref="B37:C37"/>
    <mergeCell ref="J39:K39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H33:I33"/>
    <mergeCell ref="H34:I34"/>
    <mergeCell ref="H35:I35"/>
    <mergeCell ref="H36:I36"/>
    <mergeCell ref="H37:I37"/>
    <mergeCell ref="H38:I38"/>
    <mergeCell ref="H39:I3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J46:K46"/>
    <mergeCell ref="H47:I47"/>
    <mergeCell ref="J47:K47"/>
    <mergeCell ref="H48:I48"/>
    <mergeCell ref="J48:K48"/>
    <mergeCell ref="H49:I49"/>
    <mergeCell ref="J49:K49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55:I55"/>
    <mergeCell ref="J55:K55"/>
    <mergeCell ref="H56:I56"/>
    <mergeCell ref="J56:K56"/>
    <mergeCell ref="F28:G28"/>
    <mergeCell ref="F30:G30"/>
    <mergeCell ref="F31:G31"/>
    <mergeCell ref="F32:G32"/>
    <mergeCell ref="F33:G33"/>
    <mergeCell ref="F34:G34"/>
    <mergeCell ref="F35:G35"/>
    <mergeCell ref="F36:G36"/>
    <mergeCell ref="Y33:Z33"/>
    <mergeCell ref="Y28:Z28"/>
    <mergeCell ref="W28:X28"/>
    <mergeCell ref="Y29:Z29"/>
    <mergeCell ref="W31:X31"/>
    <mergeCell ref="W32:X32"/>
    <mergeCell ref="W33:X33"/>
    <mergeCell ref="Y32:Z32"/>
    <mergeCell ref="Y31:Z31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W34:X34"/>
    <mergeCell ref="Y34:Z34"/>
    <mergeCell ref="W35:X35"/>
    <mergeCell ref="Y35:Z35"/>
    <mergeCell ref="W36:X36"/>
    <mergeCell ref="Y36:Z36"/>
    <mergeCell ref="W37:X37"/>
    <mergeCell ref="Y37:Z37"/>
    <mergeCell ref="W38:X38"/>
    <mergeCell ref="Y38:Z38"/>
    <mergeCell ref="W39:X39"/>
    <mergeCell ref="Y39:Z39"/>
    <mergeCell ref="W40:X40"/>
    <mergeCell ref="Y40:Z40"/>
    <mergeCell ref="W41:X41"/>
    <mergeCell ref="Y41:Z41"/>
    <mergeCell ref="W42:X42"/>
    <mergeCell ref="Y42:Z42"/>
    <mergeCell ref="W43:X43"/>
    <mergeCell ref="Y43:Z43"/>
    <mergeCell ref="W44:X44"/>
    <mergeCell ref="Y44:Z44"/>
    <mergeCell ref="W45:X45"/>
    <mergeCell ref="Y45:Z45"/>
    <mergeCell ref="W46:X46"/>
    <mergeCell ref="Y46:Z46"/>
    <mergeCell ref="W47:X47"/>
    <mergeCell ref="Y47:Z47"/>
    <mergeCell ref="W48:X48"/>
    <mergeCell ref="Y48:Z48"/>
    <mergeCell ref="W49:X49"/>
    <mergeCell ref="Y49:Z49"/>
    <mergeCell ref="W50:X50"/>
    <mergeCell ref="Y50:Z50"/>
    <mergeCell ref="W51:X51"/>
    <mergeCell ref="Y51:Z51"/>
    <mergeCell ref="W52:X52"/>
    <mergeCell ref="Y52:Z52"/>
    <mergeCell ref="W53:X53"/>
    <mergeCell ref="Y53:Z53"/>
    <mergeCell ref="W56:X56"/>
    <mergeCell ref="Y56:Z56"/>
    <mergeCell ref="W54:X54"/>
    <mergeCell ref="Y54:Z54"/>
    <mergeCell ref="W55:X55"/>
    <mergeCell ref="Y55:Z55"/>
    <mergeCell ref="N31:O31"/>
    <mergeCell ref="P31:Q31"/>
    <mergeCell ref="L32:M32"/>
    <mergeCell ref="L33:M33"/>
    <mergeCell ref="P32:Q32"/>
    <mergeCell ref="P33:Q33"/>
    <mergeCell ref="L34:M34"/>
    <mergeCell ref="L35:M35"/>
    <mergeCell ref="L36:M36"/>
    <mergeCell ref="L37:M37"/>
    <mergeCell ref="L38:M38"/>
    <mergeCell ref="L39:M39"/>
    <mergeCell ref="N32:O32"/>
    <mergeCell ref="N33:O33"/>
    <mergeCell ref="N34:O34"/>
    <mergeCell ref="N35:O35"/>
    <mergeCell ref="N36:O36"/>
    <mergeCell ref="N37:O37"/>
    <mergeCell ref="N38:O38"/>
    <mergeCell ref="N39:O39"/>
    <mergeCell ref="P38:Q38"/>
    <mergeCell ref="P39:Q39"/>
    <mergeCell ref="P34:Q34"/>
    <mergeCell ref="P35:Q35"/>
    <mergeCell ref="P36:Q36"/>
    <mergeCell ref="P37:Q37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65"/>
  <sheetViews>
    <sheetView zoomScaleSheetLayoutView="100" workbookViewId="0" topLeftCell="A1">
      <selection activeCell="O9" sqref="O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76" t="s">
        <v>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2:21" ht="11.25" customHeigh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ht="11.25" customHeight="1">
      <c r="A3" s="3">
        <v>1</v>
      </c>
      <c r="B3" s="4"/>
      <c r="C3" s="5"/>
      <c r="D3" s="5"/>
      <c r="E3" s="21"/>
      <c r="F3" s="5"/>
      <c r="G3" s="5"/>
      <c r="H3" s="5"/>
      <c r="I3" s="5"/>
      <c r="J3" s="5"/>
      <c r="K3" s="5"/>
      <c r="L3" s="5"/>
      <c r="M3" s="5"/>
      <c r="N3" s="5"/>
      <c r="O3" s="5"/>
      <c r="P3" s="11"/>
      <c r="Q3" s="11"/>
      <c r="R3" s="82"/>
      <c r="S3" s="82"/>
      <c r="T3" s="82"/>
      <c r="U3" s="83"/>
    </row>
    <row r="4" spans="1:21" ht="11.25" customHeight="1">
      <c r="A4" s="3">
        <v>2</v>
      </c>
      <c r="B4" s="6" t="s">
        <v>30</v>
      </c>
      <c r="C4" s="7"/>
      <c r="D4" s="7"/>
      <c r="E4" s="22" t="s">
        <v>29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110</v>
      </c>
      <c r="Q4" s="7"/>
      <c r="R4" s="84" t="s">
        <v>28</v>
      </c>
      <c r="S4" s="84"/>
      <c r="T4" s="84"/>
      <c r="U4" s="85"/>
    </row>
    <row r="5" spans="1:21" ht="11.25" customHeight="1">
      <c r="A5" s="3">
        <v>3</v>
      </c>
      <c r="B5" s="6" t="s">
        <v>111</v>
      </c>
      <c r="C5" s="7"/>
      <c r="D5" s="7"/>
      <c r="E5" s="55" t="str">
        <f>"All incl. "&amp;H29&amp;" "&amp;H28</f>
        <v>All incl. Mean Spec. Heat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112</v>
      </c>
      <c r="Q5" s="7"/>
      <c r="R5" s="64" t="s">
        <v>121</v>
      </c>
      <c r="S5" s="64"/>
      <c r="T5" s="64"/>
      <c r="U5" s="86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113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/>
      <c r="C7" s="11"/>
      <c r="D7" s="11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65"/>
      <c r="S7" s="65"/>
      <c r="T7" s="65"/>
      <c r="U7" s="66"/>
    </row>
    <row r="8" spans="1:21" ht="11.25" customHeight="1">
      <c r="A8" s="3">
        <v>6</v>
      </c>
      <c r="B8" s="6"/>
      <c r="C8" s="7"/>
      <c r="D8" s="7"/>
      <c r="E8" s="22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spans="1:21" ht="11.25" customHeight="1">
      <c r="A10" s="3">
        <v>8</v>
      </c>
      <c r="B10" s="67" t="s">
        <v>45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</row>
    <row r="11" spans="1:21" ht="11.25" customHeight="1">
      <c r="A11" s="3">
        <v>9</v>
      </c>
      <c r="B11" s="37"/>
      <c r="C11" s="38" t="s">
        <v>31</v>
      </c>
      <c r="D11" s="38"/>
      <c r="E11" s="38"/>
      <c r="F11" s="74" t="s">
        <v>44</v>
      </c>
      <c r="G11" s="75"/>
      <c r="H11" s="70" t="s">
        <v>38</v>
      </c>
      <c r="I11" s="70"/>
      <c r="J11" s="57" t="str">
        <f>H11</f>
        <v>volume%</v>
      </c>
      <c r="K11" s="57"/>
      <c r="L11" s="57" t="str">
        <f>IF(J11="volume%","weight%","volume%")</f>
        <v>weight%</v>
      </c>
      <c r="M11" s="58"/>
      <c r="N11" s="38"/>
      <c r="O11" s="38"/>
      <c r="P11" s="38"/>
      <c r="Q11" s="38"/>
      <c r="R11" s="38"/>
      <c r="S11" s="38"/>
      <c r="T11" s="38"/>
      <c r="U11" s="39"/>
    </row>
    <row r="12" spans="1:21" ht="11.25" customHeight="1">
      <c r="A12" s="3">
        <v>10</v>
      </c>
      <c r="B12" s="36">
        <v>1</v>
      </c>
      <c r="C12" s="5" t="s">
        <v>109</v>
      </c>
      <c r="D12" s="5"/>
      <c r="E12" s="5"/>
      <c r="F12" s="100">
        <f>gmconv12(C12,C13,C14,C15,C16,C17,C18,C19,C20,C21,C22,C23,J12,J13,J14,J15,J16,J17,J18,J19,J20,J21,J22,J23,J11,12)</f>
        <v>2.0158</v>
      </c>
      <c r="G12" s="101"/>
      <c r="H12" s="71">
        <v>6782.1</v>
      </c>
      <c r="I12" s="71"/>
      <c r="J12" s="72">
        <f>H12/H24*100</f>
        <v>36.833215662846904</v>
      </c>
      <c r="K12" s="72"/>
      <c r="L12" s="72">
        <f>gmconv12(C12,C13,C14,C15,C16,C17,C18,C19,C20,C21,C22,C23,J12,J13,J14,J15,J16,J17,J18,J19,J20,J21,J22,J23,J11,IF(L11="volume%",14,15))</f>
        <v>4.724793798812421</v>
      </c>
      <c r="M12" s="73"/>
      <c r="N12" s="5"/>
      <c r="O12" s="5"/>
      <c r="P12" s="5"/>
      <c r="Q12" s="5"/>
      <c r="R12" s="5"/>
      <c r="S12" s="5"/>
      <c r="T12" s="5"/>
      <c r="U12" s="13"/>
    </row>
    <row r="13" spans="1:21" ht="11.25" customHeight="1">
      <c r="A13" s="3">
        <v>11</v>
      </c>
      <c r="B13" s="35">
        <v>2</v>
      </c>
      <c r="C13" s="7" t="s">
        <v>33</v>
      </c>
      <c r="D13" s="7"/>
      <c r="E13" s="7"/>
      <c r="F13" s="102">
        <f>gmconv12(C12,C13,C14,C15,C16,C17,C18,C19,C20,C21,C22,C23,J12,J13,J14,J15,J16,J17,J18,J19,J20,J21,J22,J23,J11,22)</f>
        <v>28.0134</v>
      </c>
      <c r="G13" s="85"/>
      <c r="H13" s="64">
        <v>2710.9</v>
      </c>
      <c r="I13" s="64"/>
      <c r="J13" s="88">
        <f>H13/H24*100</f>
        <v>14.722750230815185</v>
      </c>
      <c r="K13" s="88"/>
      <c r="L13" s="88">
        <f>gmconv12(C12,C13,C14,C15,C16,C17,C18,C19,C20,C21,C22,C23,J12,J13,J14,J15,J16,J17,J18,J19,J20,J21,J22,J23,J11,IF(L11="volume%",24,25))</f>
        <v>26.24524007942274</v>
      </c>
      <c r="M13" s="89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35">
        <v>3</v>
      </c>
      <c r="C14" s="7" t="s">
        <v>106</v>
      </c>
      <c r="D14" s="7"/>
      <c r="E14" s="7"/>
      <c r="F14" s="102">
        <f>gmconv12(C12,C13,C14,C15,C16,C17,C18,C19,C20,C21,C22,C23,J12,J13,J14,J15,J16,J17,J18,J19,J20,J21,J22,J23,J11,32)</f>
        <v>16.0426</v>
      </c>
      <c r="G14" s="85"/>
      <c r="H14" s="64">
        <v>58.9</v>
      </c>
      <c r="I14" s="64"/>
      <c r="J14" s="88">
        <f>H14/H24*100</f>
        <v>0.3198826915766035</v>
      </c>
      <c r="K14" s="88"/>
      <c r="L14" s="88">
        <f>gmconv12(C12,C13,C14,C15,C16,C17,C18,C19,C20,C21,C22,C23,J12,J13,J14,J15,J16,J17,J18,J19,J20,J21,J22,J23,J11,IF(L11="volume%",34,35))</f>
        <v>0.32655871588552676</v>
      </c>
      <c r="M14" s="89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35">
        <v>4</v>
      </c>
      <c r="C15" s="7" t="s">
        <v>107</v>
      </c>
      <c r="D15" s="7"/>
      <c r="E15" s="7"/>
      <c r="F15" s="102">
        <f>gmconv12(C12,C13,C14,C15,C16,C17,C18,C19,C20,C21,C22,C23,J12,J13,J14,J15,J16,J17,J18,J19,J20,J21,J22,J23,J11,42)</f>
        <v>39.948</v>
      </c>
      <c r="G15" s="85"/>
      <c r="H15" s="64">
        <v>31.3</v>
      </c>
      <c r="I15" s="64"/>
      <c r="J15" s="88">
        <f>H15/H24*100</f>
        <v>0.169988595014392</v>
      </c>
      <c r="K15" s="88"/>
      <c r="L15" s="88">
        <f>gmconv12(C12,C13,C14,C15,C16,C17,C18,C19,C20,C21,C22,C23,J12,J13,J14,J15,J16,J17,J18,J19,J20,J21,J22,J23,J11,IF(L11="volume%",44,45))</f>
        <v>0.43212620985199085</v>
      </c>
      <c r="M15" s="89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35">
        <v>5</v>
      </c>
      <c r="C16" s="7" t="s">
        <v>108</v>
      </c>
      <c r="D16" s="7"/>
      <c r="E16" s="7"/>
      <c r="F16" s="102">
        <f>gmconv12(C12,C13,C14,C15,C16,C17,C18,C19,C20,C21,C22,C23,J12,J13,J14,J15,J16,J17,J18,J19,J20,J21,J22,J23,J11,52)</f>
        <v>28.0104</v>
      </c>
      <c r="G16" s="85"/>
      <c r="H16" s="64">
        <v>1565.9</v>
      </c>
      <c r="I16" s="64"/>
      <c r="J16" s="88">
        <f>H16/H24*100</f>
        <v>8.504317601694456</v>
      </c>
      <c r="K16" s="88"/>
      <c r="L16" s="88">
        <f>gmconv12(C12,C13,C14,C15,C16,C17,C18,C19,C20,C21,C22,C23,J12,J13,J14,J15,J16,J17,J18,J19,J20,J21,J22,J23,J11,IF(L11="volume%",54,55))</f>
        <v>15.158441938653947</v>
      </c>
      <c r="M16" s="89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35">
        <v>6</v>
      </c>
      <c r="C17" s="7" t="s">
        <v>35</v>
      </c>
      <c r="D17" s="7"/>
      <c r="E17" s="7"/>
      <c r="F17" s="102">
        <f>gmconv12(C12,C13,C14,C15,C16,C17,C18,C19,C20,C21,C22,C23,J12,J13,J14,J15,J16,J17,J18,J19,J20,J21,J22,J23,J11,62)</f>
        <v>44.0098</v>
      </c>
      <c r="G17" s="85"/>
      <c r="H17" s="64">
        <v>878</v>
      </c>
      <c r="I17" s="64"/>
      <c r="J17" s="88">
        <f>H17/H24*100</f>
        <v>4.768370173247162</v>
      </c>
      <c r="K17" s="88"/>
      <c r="L17" s="88">
        <f>gmconv12(C12,C13,C14,C15,C16,C17,C18,C19,C20,C21,C22,C23,J12,J13,J14,J15,J16,J17,J18,J19,J20,J21,J22,J23,J11,IF(L11="volume%",64,65))</f>
        <v>13.354115882406042</v>
      </c>
      <c r="M17" s="89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35">
        <v>7</v>
      </c>
      <c r="C18" s="7" t="s">
        <v>105</v>
      </c>
      <c r="D18" s="7"/>
      <c r="E18" s="7"/>
      <c r="F18" s="102">
        <f>gmconv12(C12,C13,C14,C15,C16,C17,C18,C19,C20,C21,C22,C23,J12,J13,J14,J15,J16,J17,J18,J19,J20,J21,J22,J23,J11,72)</f>
        <v>18.0152</v>
      </c>
      <c r="G18" s="85"/>
      <c r="H18" s="64">
        <v>6385.9</v>
      </c>
      <c r="I18" s="64"/>
      <c r="J18" s="88">
        <f>H18/H24*100</f>
        <v>34.681475044805296</v>
      </c>
      <c r="K18" s="88"/>
      <c r="L18" s="88">
        <f>gmconv12(C12,C13,C14,C15,C16,C17,C18,C19,C20,C21,C22,C23,J12,J13,J14,J15,J16,J17,J18,J19,J20,J21,J22,J23,J11,IF(L11="volume%",74,75))</f>
        <v>39.75872337496734</v>
      </c>
      <c r="M18" s="89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35">
        <v>8</v>
      </c>
      <c r="C19" s="7" t="s">
        <v>37</v>
      </c>
      <c r="D19" s="7"/>
      <c r="E19" s="7"/>
      <c r="F19" s="102">
        <f>gmconv12(C12,C13,C14,C15,C16,C17,C18,C19,C20,C21,C22,C23,J12,J13,J14,J15,J16,J17,J18,J19,J20,J21,J22,J23,J11,82)</f>
        <v>0</v>
      </c>
      <c r="G19" s="85"/>
      <c r="H19" s="64"/>
      <c r="I19" s="64"/>
      <c r="J19" s="88">
        <f>H19/H24*100</f>
        <v>0</v>
      </c>
      <c r="K19" s="88"/>
      <c r="L19" s="88">
        <f>gmconv12(C12,C13,C14,C15,C16,C17,C18,C19,C20,C21,C22,C23,J12,J13,J14,J15,J16,J17,J18,J19,J20,J21,J22,J23,J11,IF(L11="volume%",84,85))</f>
        <v>0</v>
      </c>
      <c r="M19" s="89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35">
        <v>9</v>
      </c>
      <c r="C20" s="7" t="s">
        <v>37</v>
      </c>
      <c r="D20" s="7"/>
      <c r="E20" s="7"/>
      <c r="F20" s="102">
        <f>gmconv12(C12,C13,C14,C15,C16,C17,C18,C19,C20,C21,C22,C23,J12,J13,J14,J15,J16,J17,J18,J19,J20,J21,J22,J23,J11,92)</f>
        <v>0</v>
      </c>
      <c r="G20" s="85"/>
      <c r="H20" s="64"/>
      <c r="I20" s="64"/>
      <c r="J20" s="88">
        <f>H20/H24*100</f>
        <v>0</v>
      </c>
      <c r="K20" s="88"/>
      <c r="L20" s="88">
        <f>gmconv12(C12,C13,C14,C15,C16,C17,C18,C19,C20,C21,C22,C23,J12,J13,J14,J15,J16,J17,J18,J19,J20,J21,J22,J23,J11,IF(L11="volume%",94,95))</f>
        <v>0</v>
      </c>
      <c r="M20" s="89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35">
        <v>10</v>
      </c>
      <c r="C21" s="7" t="s">
        <v>37</v>
      </c>
      <c r="D21" s="7"/>
      <c r="E21" s="7"/>
      <c r="F21" s="102">
        <f>gmconv12(C12,C13,C14,C15,C16,C17,C18,C19,C20,C21,C22,C23,J12,J13,J14,J15,J16,J17,J18,J19,J20,J21,J22,J23,J11,102)</f>
        <v>0</v>
      </c>
      <c r="G21" s="85"/>
      <c r="H21" s="64"/>
      <c r="I21" s="64"/>
      <c r="J21" s="88">
        <f>H21/H24*100</f>
        <v>0</v>
      </c>
      <c r="K21" s="88"/>
      <c r="L21" s="88">
        <f>gmconv12(C12,C13,C14,C15,C16,C17,C18,C19,C20,C21,C22,C23,J12,J13,J14,J15,J16,J17,J18,J19,J20,J21,J22,J23,J11,IF(L11="volume%",104,105))</f>
        <v>0</v>
      </c>
      <c r="M21" s="89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35">
        <v>11</v>
      </c>
      <c r="C22" s="7" t="s">
        <v>37</v>
      </c>
      <c r="D22" s="7"/>
      <c r="E22" s="7"/>
      <c r="F22" s="102">
        <f>gmconv12(C12,C13,C14,C15,C16,C17,C18,C19,C20,C21,C22,C23,J12,J13,J14,J15,J16,J17,J18,J19,J20,J21,J22,J23,J11,112)</f>
        <v>0</v>
      </c>
      <c r="G22" s="85"/>
      <c r="H22" s="64"/>
      <c r="I22" s="64"/>
      <c r="J22" s="88">
        <f>H22/H24*100</f>
        <v>0</v>
      </c>
      <c r="K22" s="88"/>
      <c r="L22" s="88">
        <f>gmconv12(C12,C13,C14,C15,C16,C17,C18,C19,C20,C21,C22,C23,J12,J13,J14,J15,J16,J17,J18,J19,J20,J21,J22,J23,J11,IF(L11="volume%",114,115))</f>
        <v>0</v>
      </c>
      <c r="M22" s="89"/>
      <c r="N22" s="7"/>
      <c r="O22" s="7"/>
      <c r="P22" s="7"/>
      <c r="Q22" s="7"/>
      <c r="R22" s="7"/>
      <c r="S22" s="7"/>
      <c r="T22" s="7"/>
      <c r="U22" s="1"/>
    </row>
    <row r="23" spans="1:21" ht="11.25" customHeight="1">
      <c r="A23" s="3">
        <v>21</v>
      </c>
      <c r="B23" s="40">
        <v>12</v>
      </c>
      <c r="C23" s="8" t="s">
        <v>37</v>
      </c>
      <c r="D23" s="8"/>
      <c r="E23" s="8"/>
      <c r="F23" s="98">
        <f>gmconv12(C12,C13,C14,C15,C16,C17,C18,C19,C20,C21,C22,C23,J12,J13,J14,J15,J16,J17,J18,J19,J20,J21,J22,J23,J11,122)</f>
        <v>0</v>
      </c>
      <c r="G23" s="99"/>
      <c r="H23" s="87"/>
      <c r="I23" s="87"/>
      <c r="J23" s="92">
        <f>H23/H24*100</f>
        <v>0</v>
      </c>
      <c r="K23" s="92"/>
      <c r="L23" s="92">
        <f>gmconv12(C12,C13,C14,C15,C16,C17,C18,C19,C20,C21,C22,C23,J12,J13,J14,J15,J16,J17,J18,J19,J20,J21,J22,J23,J11,IF(L11="volume%",124,125))</f>
        <v>0</v>
      </c>
      <c r="M23" s="93"/>
      <c r="N23" s="8"/>
      <c r="O23" s="8"/>
      <c r="P23" s="8"/>
      <c r="Q23" s="8"/>
      <c r="R23" s="8"/>
      <c r="S23" s="8"/>
      <c r="T23" s="8"/>
      <c r="U23" s="12"/>
    </row>
    <row r="24" spans="1:21" ht="11.25" customHeight="1">
      <c r="A24" s="3">
        <v>22</v>
      </c>
      <c r="B24" s="41"/>
      <c r="C24" s="42" t="s">
        <v>39</v>
      </c>
      <c r="D24" s="42"/>
      <c r="E24" s="42"/>
      <c r="F24" s="42"/>
      <c r="G24" s="42"/>
      <c r="H24" s="70">
        <f>SUM(H12:I23)</f>
        <v>18413</v>
      </c>
      <c r="I24" s="70"/>
      <c r="J24" s="94">
        <f>SUM(J12:K23)</f>
        <v>100</v>
      </c>
      <c r="K24" s="94"/>
      <c r="L24" s="94">
        <f>SUM(L12:M23)</f>
        <v>100</v>
      </c>
      <c r="M24" s="95"/>
      <c r="N24" s="42"/>
      <c r="O24" s="42"/>
      <c r="P24" s="42"/>
      <c r="Q24" s="42"/>
      <c r="R24" s="42"/>
      <c r="S24" s="42"/>
      <c r="T24" s="42"/>
      <c r="U24" s="43"/>
    </row>
    <row r="25" spans="1:21" ht="11.25" customHeight="1">
      <c r="A25" s="3">
        <v>23</v>
      </c>
      <c r="B25" s="4" t="s">
        <v>40</v>
      </c>
      <c r="C25" s="5"/>
      <c r="D25" s="5"/>
      <c r="E25" s="5"/>
      <c r="F25" s="145">
        <f>gmconv12(C12,C13,C14,C15,C16,C17,C18,C19,C20,C21,C22,C23,J12,J13,J14,J15,J16,J17,J18,J19,J20,J21,J22,J23,J11,-1)</f>
        <v>15.714632065388583</v>
      </c>
      <c r="G25" s="14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3"/>
    </row>
    <row r="26" spans="1:21" ht="11.25" customHeight="1">
      <c r="A26" s="3">
        <v>24</v>
      </c>
      <c r="B26" s="6" t="s">
        <v>41</v>
      </c>
      <c r="C26" s="7"/>
      <c r="D26" s="7"/>
      <c r="E26" s="7"/>
      <c r="F26" s="97">
        <f>gmconv12(C12,C13,C14,C15,C16,C17,C18,C19,C20,C21,C22,C23,J12,J13,J14,J15,J16,J17,J18,J19,J20,J21,J22,J23,J11,-2)</f>
        <v>0.7011131995463775</v>
      </c>
      <c r="G26" s="97"/>
      <c r="H26" s="7" t="s">
        <v>114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67" t="s">
        <v>46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6" ht="11.25" customHeight="1">
      <c r="A28" s="3">
        <v>26</v>
      </c>
      <c r="B28" s="103" t="s">
        <v>47</v>
      </c>
      <c r="C28" s="91"/>
      <c r="D28" s="91" t="s">
        <v>51</v>
      </c>
      <c r="E28" s="91"/>
      <c r="F28" s="91" t="s">
        <v>115</v>
      </c>
      <c r="G28" s="91"/>
      <c r="H28" s="91" t="s">
        <v>48</v>
      </c>
      <c r="I28" s="91"/>
      <c r="J28" s="91"/>
      <c r="K28" s="91"/>
      <c r="L28" s="91" t="s">
        <v>49</v>
      </c>
      <c r="M28" s="91"/>
      <c r="N28" s="90" t="s">
        <v>116</v>
      </c>
      <c r="O28" s="90"/>
      <c r="P28" s="91" t="s">
        <v>50</v>
      </c>
      <c r="Q28" s="91"/>
      <c r="R28" s="45"/>
      <c r="S28" s="45"/>
      <c r="T28" s="45"/>
      <c r="U28" s="46"/>
      <c r="W28" s="133" t="str">
        <f>F28</f>
        <v>Enthalpy</v>
      </c>
      <c r="X28" s="133"/>
      <c r="Y28" s="133" t="str">
        <f>H28</f>
        <v>Spec. Heat</v>
      </c>
      <c r="Z28" s="133"/>
    </row>
    <row r="29" spans="1:28" ht="11.25" customHeight="1">
      <c r="A29" s="3">
        <v>27</v>
      </c>
      <c r="B29" s="110"/>
      <c r="C29" s="111"/>
      <c r="D29" s="47"/>
      <c r="E29" s="47"/>
      <c r="F29" s="47"/>
      <c r="G29" s="47"/>
      <c r="H29" s="113" t="s">
        <v>57</v>
      </c>
      <c r="I29" s="113"/>
      <c r="J29" s="114" t="s">
        <v>58</v>
      </c>
      <c r="K29" s="114"/>
      <c r="L29" s="47"/>
      <c r="M29" s="47"/>
      <c r="N29" s="47"/>
      <c r="O29" s="47"/>
      <c r="P29" s="47"/>
      <c r="Q29" s="47"/>
      <c r="R29" s="47"/>
      <c r="S29" s="47"/>
      <c r="T29" s="47"/>
      <c r="U29" s="48"/>
      <c r="Y29" s="61" t="str">
        <f>H29</f>
        <v>Mean</v>
      </c>
      <c r="Z29" s="61"/>
      <c r="AA29" s="61" t="str">
        <f>J29</f>
        <v>Instant</v>
      </c>
      <c r="AB29" s="61"/>
    </row>
    <row r="30" spans="1:26" ht="11.25" customHeight="1">
      <c r="A30" s="3">
        <v>28</v>
      </c>
      <c r="B30" s="107" t="s">
        <v>43</v>
      </c>
      <c r="C30" s="104"/>
      <c r="D30" s="104" t="s">
        <v>52</v>
      </c>
      <c r="E30" s="104"/>
      <c r="F30" s="129" t="s">
        <v>117</v>
      </c>
      <c r="G30" s="129"/>
      <c r="H30" s="104" t="s">
        <v>126</v>
      </c>
      <c r="I30" s="104"/>
      <c r="J30" s="104"/>
      <c r="K30" s="104"/>
      <c r="L30" s="104" t="s">
        <v>104</v>
      </c>
      <c r="M30" s="104"/>
      <c r="N30" s="104" t="s">
        <v>56</v>
      </c>
      <c r="O30" s="104"/>
      <c r="P30" s="104"/>
      <c r="Q30" s="104"/>
      <c r="R30" s="26"/>
      <c r="S30" s="26"/>
      <c r="T30" s="26"/>
      <c r="U30" s="44"/>
      <c r="Z30" s="56" t="s">
        <v>103</v>
      </c>
    </row>
    <row r="31" spans="1:28" ht="11.25" customHeight="1">
      <c r="A31" s="3">
        <v>29</v>
      </c>
      <c r="B31" s="105">
        <v>300</v>
      </c>
      <c r="C31" s="65"/>
      <c r="D31" s="5"/>
      <c r="E31" s="5"/>
      <c r="F31" s="130">
        <f>gmprop12_Cpm(B31,B30,C12,C13,C14,C15,C16,C17,C18,C19,C20,C21,C22,C23,H12,H13,H14,H15,H16,H17,H18,H19,H20,H21,H22,H23,H11,3)</f>
        <v>153.89309767657016</v>
      </c>
      <c r="G31" s="130"/>
      <c r="H31" s="115">
        <f>gmprop12_Cpm(B31,B30,C12,C13,C14,C15,C16,C17,C18,C19,C20,C21,C22,C23,H12,H13,H14,H15,H16,H17,H18,H19,H20,H21,H22,H23,H11,4)</f>
        <v>0.5129769922552339</v>
      </c>
      <c r="I31" s="115"/>
      <c r="J31" s="116">
        <f>gmprop12_Cpm(B31,B30,C12,C13,C14,C15,C16,C17,C18,C19,C20,C21,C22,C23,H12,H13,H14,H15,H16,H17,H18,H19,H20,H21,H22,H23,H11,5)</f>
        <v>0.5118473007978092</v>
      </c>
      <c r="K31" s="116"/>
      <c r="L31" s="144">
        <f>gmprop12(tempconv(B31,B30,"℃"),pressconv(0,"kg/cm2.g","kg/cm2.g"),C12,C13,C14,C15,C16,C17,C18,C19,C20,C21,C22,C23,H12,H13,H14,H15,H16,H17,H18,H19,H20,H21,H22,H23,H11,6)</f>
        <v>0.08179041826576151</v>
      </c>
      <c r="M31" s="144"/>
      <c r="N31" s="144">
        <f>gmprop12(tempconv(B31,B30,"℃"),pressconv(0,"kg/cm2.g","kg/cm2.g"),C12,C13,C14,C15,C16,C17,C18,C19,C20,C21,C22,C23,H12,H13,H14,H15,H16,H17,H18,H19,H20,H21,H22,H23,H11,7)</f>
        <v>0.08174237689495067</v>
      </c>
      <c r="O31" s="144"/>
      <c r="P31" s="142">
        <f aca="true" t="shared" si="0" ref="P31:P37">J31*L31/N31</f>
        <v>0.5121481220720395</v>
      </c>
      <c r="Q31" s="142"/>
      <c r="R31" s="5"/>
      <c r="S31" s="5"/>
      <c r="T31" s="5"/>
      <c r="U31" s="13"/>
      <c r="V31" s="51"/>
      <c r="W31" s="134">
        <f>gmprop12(tempconv(B31,B30,"℃"),pressconv(0,"kg/cm2.g","kg/cm2.g"),C12,C13,C14,C15,C16,C17,C18,C19,C20,C21,C22,C23,H12,H13,H14,H15,H16,H17,H18,H19,H20,H21,H22,H23,H11,3)</f>
        <v>145.97221713959829</v>
      </c>
      <c r="X31" s="134"/>
      <c r="Y31" s="63">
        <f>gmprop12(tempconv(B31,B30,"℃"),pressconv(0,"kg/cm2.g","kg/cm2.g"),C12,C13,C14,C15,C16,C17,C18,C19,C20,C21,C22,C23,H12,H13,H14,H15,H16,H17,H18,H19,H20,H21,H22,H23,H11,4)</f>
        <v>0.4865740571319943</v>
      </c>
      <c r="Z31" s="63"/>
      <c r="AA31" s="63">
        <f>gmprop12(tempconv(B31,B30,"℃"),pressconv(0,"kg/cm2.g","kg/cm2.g"),C12,C13,C14,C15,C16,C17,C18,C19,C20,C21,C22,C23,H12,H13,H14,H15,H16,H17,H18,H19,H20,H21,H22,H23,H11,5)</f>
        <v>0.5118473007978092</v>
      </c>
      <c r="AB31" s="63"/>
    </row>
    <row r="32" spans="1:28" ht="11.25" customHeight="1">
      <c r="A32" s="3">
        <v>30</v>
      </c>
      <c r="B32" s="106">
        <v>350</v>
      </c>
      <c r="C32" s="64"/>
      <c r="D32" s="7"/>
      <c r="E32" s="7"/>
      <c r="F32" s="131">
        <f>gmprop12_Cpm(B32,B30,C12,C13,C14,C15,C16,C17,C18,C19,C20,C21,C22,C23,H12,H13,H14,H15,H16,H17,H18,H19,H20,H21,H22,H23,H11,3)</f>
        <v>178.7881048222752</v>
      </c>
      <c r="G32" s="131"/>
      <c r="H32" s="108">
        <f>gmprop12_Cpm(B32,B30,C12,C13,C14,C15,C16,C17,C18,C19,C20,C21,C22,C23,H12,H13,H14,H15,H16,H17,H18,H19,H20,H21,H22,H23,H11,4)</f>
        <v>0.5108231566350719</v>
      </c>
      <c r="I32" s="108"/>
      <c r="J32" s="109">
        <f>gmprop12_Cpm(B32,B30,C12,C13,C14,C15,C16,C17,C18,C19,C20,C21,C22,C23,H12,H13,H14,H15,H16,H17,H18,H19,H20,H21,H22,H23,H11,5)</f>
        <v>0.5101317298370203</v>
      </c>
      <c r="K32" s="109"/>
      <c r="L32" s="97">
        <f>gmprop12(tempconv(B32,B30,"℃"),pressconv(0,"kg/cm2.g","kg/cm2.g"),C12,C13,C14,C15,C16,C17,C18,C19,C20,C21,C22,C23,H12,H13,H14,H15,H16,H17,H18,H19,H20,H21,H22,H23,H11,6)</f>
        <v>0.08808782198413823</v>
      </c>
      <c r="M32" s="97"/>
      <c r="N32" s="97">
        <f>gmprop12(tempconv(B32,B30,"℃"),pressconv(0,"kg/cm2.g","kg/cm2.g"),C12,C13,C14,C15,C16,C17,C18,C19,C20,C21,C22,C23,H12,H13,H14,H15,H16,H17,H18,H19,H20,H21,H22,H23,H11,7)</f>
        <v>0.08793650070644601</v>
      </c>
      <c r="O32" s="97"/>
      <c r="P32" s="140">
        <f t="shared" si="0"/>
        <v>0.5110095653720954</v>
      </c>
      <c r="Q32" s="140"/>
      <c r="R32" s="7"/>
      <c r="S32" s="7"/>
      <c r="T32" s="7"/>
      <c r="U32" s="1"/>
      <c r="V32" s="53"/>
      <c r="W32" s="135">
        <f>gmprop12(tempconv(B32,B30,"℃"),pressconv(0,"kg/cm2.g","kg/cm2.g"),C12,C13,C14,C15,C16,C17,C18,C19,C20,C21,C22,C23,H12,H13,H14,H15,H16,H17,H18,H19,H20,H21,H22,H23,H11,3)</f>
        <v>170.9910262574683</v>
      </c>
      <c r="X32" s="135"/>
      <c r="Y32" s="59">
        <f>gmprop12(tempconv(B32,B30,"℃"),pressconv(0,"kg/cm2.g","kg/cm2.g"),C12,C13,C14,C15,C16,C17,C18,C19,C20,C21,C22,C23,H12,H13,H14,H15,H16,H17,H18,H19,H20,H21,H22,H23,H11,4)</f>
        <v>0.4885457893070523</v>
      </c>
      <c r="Z32" s="59"/>
      <c r="AA32" s="59">
        <f>gmprop12(tempconv(B32,B30,"℃"),pressconv(0,"kg/cm2.g","kg/cm2.g"),C12,C13,C14,C15,C16,C17,C18,C19,C20,C21,C22,C23,H12,H13,H14,H15,H16,H17,H18,H19,H20,H21,H22,H23,H11,5)</f>
        <v>0.5101317298370203</v>
      </c>
      <c r="AB32" s="59"/>
    </row>
    <row r="33" spans="1:28" ht="11.25" customHeight="1">
      <c r="A33" s="3">
        <v>31</v>
      </c>
      <c r="B33" s="106">
        <v>400</v>
      </c>
      <c r="C33" s="64"/>
      <c r="D33" s="7"/>
      <c r="E33" s="7"/>
      <c r="F33" s="131">
        <f>gmprop12_Cpm(B33,B30,C12,C13,C14,C15,C16,C17,C18,C19,C20,C21,C22,C23,H12,H13,H14,H15,H16,H17,H18,H19,H20,H21,H22,H23,H11,3)</f>
        <v>203.919252565231</v>
      </c>
      <c r="G33" s="131"/>
      <c r="H33" s="108">
        <f>gmprop12_Cpm(B33,B30,C12,C13,C14,C15,C16,C17,C18,C19,C20,C21,C22,C23,H12,H13,H14,H15,H16,H17,H18,H19,H20,H21,H22,H23,H11,4)</f>
        <v>0.5097981314130775</v>
      </c>
      <c r="I33" s="108"/>
      <c r="J33" s="109">
        <f>gmprop12_Cpm(B33,B30,C12,C13,C14,C15,C16,C17,C18,C19,C20,C21,C22,C23,H12,H13,H14,H15,H16,H17,H18,H19,H20,H21,H22,H23,H11,5)</f>
        <v>0.5126685190903499</v>
      </c>
      <c r="K33" s="109"/>
      <c r="L33" s="97">
        <f>gmprop12(tempconv(B33,B30,"℃"),pressconv(0,"kg/cm2.g","kg/cm2.g"),C12,C13,C14,C15,C16,C17,C18,C19,C20,C21,C22,C23,H12,H13,H14,H15,H16,H17,H18,H19,H20,H21,H22,H23,H11,6)</f>
        <v>0.09412642687026881</v>
      </c>
      <c r="M33" s="97"/>
      <c r="N33" s="97">
        <f>gmprop12(tempconv(B33,B30,"℃"),pressconv(0,"kg/cm2.g","kg/cm2.g"),C12,C13,C14,C15,C16,C17,C18,C19,C20,C21,C22,C23,H12,H13,H14,H15,H16,H17,H18,H19,H20,H21,H22,H23,H11,7)</f>
        <v>0.09424404089196153</v>
      </c>
      <c r="O33" s="97"/>
      <c r="P33" s="140">
        <f t="shared" si="0"/>
        <v>0.5120287226029031</v>
      </c>
      <c r="Q33" s="140"/>
      <c r="R33" s="7"/>
      <c r="S33" s="7"/>
      <c r="T33" s="7"/>
      <c r="U33" s="1"/>
      <c r="V33" s="53"/>
      <c r="W33" s="135"/>
      <c r="X33" s="135"/>
      <c r="Y33" s="59"/>
      <c r="Z33" s="59"/>
      <c r="AA33" s="59"/>
      <c r="AB33" s="59"/>
    </row>
    <row r="34" spans="1:28" ht="11.25" customHeight="1">
      <c r="A34" s="3">
        <v>32</v>
      </c>
      <c r="B34" s="106">
        <v>450</v>
      </c>
      <c r="C34" s="64"/>
      <c r="D34" s="7"/>
      <c r="E34" s="7"/>
      <c r="F34" s="131">
        <f>gmprop12_Cpm(B34,B30,C12,C13,C14,C15,C16,C17,C18,C19,C20,C21,C22,C23,H12,H13,H14,H15,H16,H17,H18,H19,H20,H21,H22,H23,H11,3)</f>
        <v>229.40970282374275</v>
      </c>
      <c r="G34" s="131"/>
      <c r="H34" s="108">
        <f>gmprop12_Cpm(B34,B30,C12,C13,C14,C15,C16,C17,C18,C19,C20,C21,C22,C23,H12,H13,H14,H15,H16,H17,H18,H19,H20,H21,H22,H23,H11,4)</f>
        <v>0.5097993396083172</v>
      </c>
      <c r="I34" s="108"/>
      <c r="J34" s="109">
        <f>gmprop12_Cpm(B34,B30,C12,C13,C14,C15,C16,C17,C18,C19,C20,C21,C22,C23,H12,H13,H14,H15,H16,H17,H18,H19,H20,H21,H22,H23,H11,5)</f>
        <v>0.5166187928036956</v>
      </c>
      <c r="K34" s="109"/>
      <c r="L34" s="97">
        <f>gmprop12(tempconv(B34,B30,"℃"),pressconv(0,"kg/cm2.g","kg/cm2.g"),C12,C13,C14,C15,C16,C17,C18,C19,C20,C21,C22,C23,H12,H13,H14,H15,H16,H17,H18,H19,H20,H21,H22,H23,H11,6)</f>
        <v>0.10024114499629781</v>
      </c>
      <c r="M34" s="97"/>
      <c r="N34" s="97">
        <f>gmprop12(tempconv(B34,B30,"℃"),pressconv(0,"kg/cm2.g","kg/cm2.g"),C12,C13,C14,C15,C16,C17,C18,C19,C20,C21,C22,C23,H12,H13,H14,H15,H16,H17,H18,H19,H20,H21,H22,H23,H11,7)</f>
        <v>0.10060585861191217</v>
      </c>
      <c r="O34" s="97"/>
      <c r="P34" s="140">
        <f t="shared" si="0"/>
        <v>0.5147459604416701</v>
      </c>
      <c r="Q34" s="140"/>
      <c r="R34" s="7"/>
      <c r="S34" s="7"/>
      <c r="T34" s="7"/>
      <c r="U34" s="1"/>
      <c r="V34" s="53"/>
      <c r="W34" s="135"/>
      <c r="X34" s="135"/>
      <c r="Y34" s="59"/>
      <c r="Z34" s="59"/>
      <c r="AA34" s="59"/>
      <c r="AB34" s="59"/>
    </row>
    <row r="35" spans="1:28" ht="11.25" customHeight="1">
      <c r="A35" s="3">
        <v>33</v>
      </c>
      <c r="B35" s="112">
        <v>500</v>
      </c>
      <c r="C35" s="87"/>
      <c r="D35" s="8"/>
      <c r="E35" s="8"/>
      <c r="F35" s="132">
        <f>gmprop12_Cpm(B35,B30,C12,C13,C14,C15,C16,C17,C18,C19,C20,C21,C22,C23,H12,H13,H14,H15,H16,H17,H18,H19,H20,H21,H22,H23,H11,3)</f>
        <v>255.32710922560864</v>
      </c>
      <c r="G35" s="132"/>
      <c r="H35" s="123">
        <f>gmprop12_Cpm(B35,B30,C12,C13,C14,C15,C16,C17,C18,C19,C20,C21,C22,C23,H12,H13,H14,H15,H16,H17,H18,H19,H20,H21,H22,H23,H11,4)</f>
        <v>0.5106542184512173</v>
      </c>
      <c r="I35" s="123"/>
      <c r="J35" s="118">
        <f>gmprop12_Cpm(B35,B30,C12,C13,C14,C15,C16,C17,C18,C19,C20,C21,C22,C23,H12,H13,H14,H15,H16,H17,H18,H19,H20,H21,H22,H23,H11,5)</f>
        <v>0.5209158574752047</v>
      </c>
      <c r="K35" s="118"/>
      <c r="L35" s="143">
        <f>gmprop12(tempconv(B35,B30,"℃"),pressconv(0,"kg/cm2.g","kg/cm2.g"),C12,C13,C14,C15,C16,C17,C18,C19,C20,C21,C22,C23,H12,H13,H14,H15,H16,H17,H18,H19,H20,H21,H22,H23,H11,6)</f>
        <v>0.10631821901615997</v>
      </c>
      <c r="M35" s="143"/>
      <c r="N35" s="143">
        <f>gmprop12(tempconv(B35,B30,"℃"),pressconv(0,"kg/cm2.g","kg/cm2.g"),C12,C13,C14,C15,C16,C17,C18,C19,C20,C21,C22,C23,H12,H13,H14,H15,H16,H17,H18,H19,H20,H21,H22,H23,H11,7)</f>
        <v>0.10700831121407196</v>
      </c>
      <c r="O35" s="143"/>
      <c r="P35" s="141">
        <f t="shared" si="0"/>
        <v>0.517556492534914</v>
      </c>
      <c r="Q35" s="141"/>
      <c r="R35" s="8"/>
      <c r="S35" s="8"/>
      <c r="T35" s="8"/>
      <c r="U35" s="12"/>
      <c r="V35" s="53"/>
      <c r="W35" s="135"/>
      <c r="X35" s="135"/>
      <c r="Y35" s="59"/>
      <c r="Z35" s="59"/>
      <c r="AA35" s="59"/>
      <c r="AB35" s="59"/>
    </row>
    <row r="36" spans="1:28" ht="11.25" customHeight="1">
      <c r="A36" s="3">
        <v>34</v>
      </c>
      <c r="B36" s="105">
        <v>550</v>
      </c>
      <c r="C36" s="65"/>
      <c r="D36" s="11"/>
      <c r="E36" s="11"/>
      <c r="F36" s="130">
        <f>gmprop12_Cpm(B36,B30,C12,C13,C14,C15,C16,C17,C18,C19,C20,C21,C22,C23,H12,H13,H14,H15,H16,H17,H18,H19,H20,H21,H22,H23,H11,3)</f>
        <v>281.5914133232188</v>
      </c>
      <c r="G36" s="130"/>
      <c r="H36" s="115">
        <f>gmprop12_Cpm(B36,B30,C12,C13,C14,C15,C16,C17,C18,C19,C20,C21,C22,C23,H12,H13,H14,H15,H16,H17,H18,H19,H20,H21,H22,H23,H11,4)</f>
        <v>0.5119843878603978</v>
      </c>
      <c r="I36" s="115"/>
      <c r="J36" s="116">
        <f>gmprop12_Cpm(B36,B30,C12,C13,C14,C15,C16,C17,C18,C19,C20,C21,C22,C23,H12,H13,H14,H15,H16,H17,H18,H19,H20,H21,H22,H23,H11,5)</f>
        <v>0.525552568723618</v>
      </c>
      <c r="K36" s="116"/>
      <c r="L36" s="144">
        <f>gmprop12(tempconv(B36,B30,"℃"),pressconv(0,"kg/cm2.g","kg/cm2.g"),C12,C13,C14,C15,C16,C17,C18,C19,C20,C21,C22,C23,H12,H13,H14,H15,H16,H17,H18,H19,H20,H21,H22,H23,H11,6)</f>
        <v>0.11212508464787024</v>
      </c>
      <c r="M36" s="144"/>
      <c r="N36" s="144">
        <f>gmprop12(tempconv(B36,B30,"℃"),pressconv(0,"kg/cm2.g","kg/cm2.g"),C12,C13,C14,C15,C16,C17,C18,C19,C20,C21,C22,C23,H12,H13,H14,H15,H16,H17,H18,H19,H20,H21,H22,H23,H11,7)</f>
        <v>0.1134702802860987</v>
      </c>
      <c r="O36" s="144"/>
      <c r="P36" s="142">
        <f t="shared" si="0"/>
        <v>0.5193221177075084</v>
      </c>
      <c r="Q36" s="142"/>
      <c r="R36" s="11"/>
      <c r="S36" s="11"/>
      <c r="T36" s="11"/>
      <c r="U36" s="15"/>
      <c r="V36" s="51"/>
      <c r="W36" s="134"/>
      <c r="X36" s="134"/>
      <c r="Y36" s="63"/>
      <c r="Z36" s="63"/>
      <c r="AA36" s="63"/>
      <c r="AB36" s="63"/>
    </row>
    <row r="37" spans="1:28" ht="11.25" customHeight="1">
      <c r="A37" s="3">
        <v>35</v>
      </c>
      <c r="B37" s="106">
        <v>600</v>
      </c>
      <c r="C37" s="64"/>
      <c r="D37" s="7"/>
      <c r="E37" s="7"/>
      <c r="F37" s="131">
        <f>gmprop12_Cpm(B37,B30,C12,C13,C14,C15,C16,C17,C18,C19,C20,C21,C22,C23,H12,H13,H14,H15,H16,H17,H18,H19,H20,H21,H22,H23,H11,3)</f>
        <v>308.1579529400269</v>
      </c>
      <c r="G37" s="131"/>
      <c r="H37" s="108">
        <f>gmprop12_Cpm(B37,B30,C12,C13,C14,C15,C16,C17,C18,C19,C20,C21,C22,C23,H12,H13,H14,H15,H16,H17,H18,H19,H20,H21,H22,H23,H11,4)</f>
        <v>0.5135965882333782</v>
      </c>
      <c r="I37" s="108"/>
      <c r="J37" s="109">
        <f>gmprop12_Cpm(B37,B30,C12,C13,C14,C15,C16,C17,C18,C19,C20,C21,C22,C23,H12,H13,H14,H15,H16,H17,H18,H19,H20,H21,H22,H23,H11,5)</f>
        <v>0.5303147967220055</v>
      </c>
      <c r="K37" s="109"/>
      <c r="L37" s="97">
        <f>gmprop12(tempconv(B37,B30,"℃"),pressconv(0,"kg/cm2.g","kg/cm2.g"),C12,C13,C14,C15,C16,C17,C18,C19,C20,C21,C22,C23,H12,H13,H14,H15,H16,H17,H18,H19,H20,H21,H22,H23,H11,6)</f>
        <v>0.11762379545555428</v>
      </c>
      <c r="M37" s="97"/>
      <c r="N37" s="97">
        <f>gmprop12(tempconv(B37,B30,"℃"),pressconv(0,"kg/cm2.g","kg/cm2.g"),C12,C13,C14,C15,C16,C17,C18,C19,C20,C21,C22,C23,H12,H13,H14,H15,H16,H17,H18,H19,H20,H21,H22,H23,H11,7)</f>
        <v>0.11998061293958835</v>
      </c>
      <c r="O37" s="97"/>
      <c r="P37" s="140">
        <f t="shared" si="0"/>
        <v>0.5198976538658867</v>
      </c>
      <c r="Q37" s="140"/>
      <c r="R37" s="7"/>
      <c r="S37" s="7"/>
      <c r="T37" s="7"/>
      <c r="U37" s="1"/>
      <c r="V37" s="53"/>
      <c r="W37" s="135"/>
      <c r="X37" s="135"/>
      <c r="Y37" s="59">
        <f>gmprop12(tempconv(B37,B30,"℃"),pressconv(0,"kg/cm2.g","kg/cm2.g"),C12,C13,C14,C15,C16,C17,C18,C19,C20,C21,C22,C23,H12,H13,H14,H15,H16,H17,H18,H19,H20,H21,H22,H23,H11,4)</f>
        <v>0.5134271693654676</v>
      </c>
      <c r="Z37" s="59"/>
      <c r="AA37" s="59">
        <f>gmprop12(tempconv(B37,B30,"℃"),pressconv(0,"kg/cm2.g","kg/cm2.g"),C12,C13,C14,C15,C16,C17,C18,C19,C20,C21,C22,C23,H12,H13,H14,H15,H16,H17,H18,H19,H20,H21,H22,H23,H11,5)</f>
        <v>0.5303147967220055</v>
      </c>
      <c r="AB37" s="59"/>
    </row>
    <row r="38" spans="1:28" ht="11.25" customHeight="1">
      <c r="A38" s="3">
        <v>36</v>
      </c>
      <c r="B38" s="106"/>
      <c r="C38" s="64"/>
      <c r="D38" s="7"/>
      <c r="E38" s="7"/>
      <c r="F38" s="131"/>
      <c r="G38" s="131"/>
      <c r="H38" s="108"/>
      <c r="I38" s="108"/>
      <c r="J38" s="109"/>
      <c r="K38" s="109"/>
      <c r="L38" s="97"/>
      <c r="M38" s="97"/>
      <c r="N38" s="97"/>
      <c r="O38" s="97"/>
      <c r="P38" s="140"/>
      <c r="Q38" s="140"/>
      <c r="R38" s="7"/>
      <c r="S38" s="7"/>
      <c r="T38" s="7"/>
      <c r="U38" s="1"/>
      <c r="V38" s="53"/>
      <c r="W38" s="135"/>
      <c r="X38" s="135"/>
      <c r="Y38" s="59"/>
      <c r="Z38" s="59"/>
      <c r="AA38" s="59"/>
      <c r="AB38" s="59"/>
    </row>
    <row r="39" spans="1:24" ht="11.25" customHeight="1">
      <c r="A39" s="3">
        <v>37</v>
      </c>
      <c r="B39" s="106"/>
      <c r="C39" s="64"/>
      <c r="D39" s="7"/>
      <c r="E39" s="7"/>
      <c r="F39" s="131"/>
      <c r="G39" s="131"/>
      <c r="H39" s="108"/>
      <c r="I39" s="108"/>
      <c r="J39" s="109"/>
      <c r="K39" s="109"/>
      <c r="L39" s="97"/>
      <c r="M39" s="97"/>
      <c r="N39" s="97"/>
      <c r="O39" s="97"/>
      <c r="P39" s="140"/>
      <c r="Q39" s="140"/>
      <c r="R39" s="7"/>
      <c r="S39" s="7"/>
      <c r="T39" s="7"/>
      <c r="U39" s="1"/>
      <c r="V39" s="53"/>
      <c r="W39" s="135"/>
      <c r="X39" s="135"/>
    </row>
    <row r="40" spans="1:28" ht="11.25" customHeight="1">
      <c r="A40" s="3">
        <v>38</v>
      </c>
      <c r="B40" s="119"/>
      <c r="C40" s="120"/>
      <c r="D40" s="17"/>
      <c r="E40" s="17"/>
      <c r="F40" s="136"/>
      <c r="G40" s="136"/>
      <c r="H40" s="124"/>
      <c r="I40" s="124"/>
      <c r="J40" s="125"/>
      <c r="K40" s="125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54"/>
      <c r="W40" s="139"/>
      <c r="X40" s="139"/>
      <c r="Y40" s="62"/>
      <c r="Z40" s="62"/>
      <c r="AA40" s="62"/>
      <c r="AB40" s="62"/>
    </row>
    <row r="41" spans="1:28" ht="11.25" customHeight="1">
      <c r="A41" s="3">
        <v>39</v>
      </c>
      <c r="B41" s="117"/>
      <c r="C41" s="71"/>
      <c r="D41" s="5"/>
      <c r="E41" s="5"/>
      <c r="F41" s="137"/>
      <c r="G41" s="137"/>
      <c r="H41" s="126"/>
      <c r="I41" s="126"/>
      <c r="J41" s="127"/>
      <c r="K41" s="127"/>
      <c r="L41" s="5"/>
      <c r="M41" s="5"/>
      <c r="N41" s="5"/>
      <c r="O41" s="5"/>
      <c r="P41" s="5"/>
      <c r="Q41" s="5"/>
      <c r="R41" s="5"/>
      <c r="S41" s="5"/>
      <c r="T41" s="5"/>
      <c r="U41" s="13"/>
      <c r="V41" s="53"/>
      <c r="W41" s="135"/>
      <c r="X41" s="135"/>
      <c r="Y41" s="59"/>
      <c r="Z41" s="59"/>
      <c r="AA41" s="59"/>
      <c r="AB41" s="59"/>
    </row>
    <row r="42" spans="1:28" ht="11.25" customHeight="1">
      <c r="A42" s="3">
        <v>40</v>
      </c>
      <c r="B42" s="106"/>
      <c r="C42" s="64"/>
      <c r="D42" s="7"/>
      <c r="E42" s="7"/>
      <c r="F42" s="131"/>
      <c r="G42" s="131"/>
      <c r="H42" s="108"/>
      <c r="I42" s="108"/>
      <c r="J42" s="109"/>
      <c r="K42" s="109"/>
      <c r="L42" s="7"/>
      <c r="M42" s="7"/>
      <c r="N42" s="7"/>
      <c r="O42" s="7"/>
      <c r="P42" s="7"/>
      <c r="Q42" s="7"/>
      <c r="R42" s="7"/>
      <c r="S42" s="7"/>
      <c r="T42" s="7"/>
      <c r="U42" s="1"/>
      <c r="V42" s="53"/>
      <c r="W42" s="135"/>
      <c r="X42" s="135"/>
      <c r="Y42" s="59"/>
      <c r="Z42" s="59"/>
      <c r="AA42" s="59"/>
      <c r="AB42" s="59"/>
    </row>
    <row r="43" spans="1:28" ht="11.25" customHeight="1">
      <c r="A43" s="3">
        <v>41</v>
      </c>
      <c r="B43" s="106"/>
      <c r="C43" s="64"/>
      <c r="D43" s="7"/>
      <c r="E43" s="7"/>
      <c r="F43" s="131"/>
      <c r="G43" s="131"/>
      <c r="H43" s="108"/>
      <c r="I43" s="108"/>
      <c r="J43" s="109"/>
      <c r="K43" s="109"/>
      <c r="L43" s="7"/>
      <c r="M43" s="7"/>
      <c r="N43" s="7"/>
      <c r="O43" s="7"/>
      <c r="P43" s="7"/>
      <c r="Q43" s="7"/>
      <c r="R43" s="7"/>
      <c r="S43" s="7"/>
      <c r="T43" s="7"/>
      <c r="U43" s="1"/>
      <c r="V43" s="53"/>
      <c r="W43" s="135"/>
      <c r="X43" s="135"/>
      <c r="Y43" s="59"/>
      <c r="Z43" s="59"/>
      <c r="AA43" s="59"/>
      <c r="AB43" s="59"/>
    </row>
    <row r="44" spans="1:28" ht="11.25" customHeight="1">
      <c r="A44" s="3">
        <v>42</v>
      </c>
      <c r="B44" s="106"/>
      <c r="C44" s="64"/>
      <c r="D44" s="7"/>
      <c r="E44" s="7"/>
      <c r="F44" s="131"/>
      <c r="G44" s="131"/>
      <c r="H44" s="108"/>
      <c r="I44" s="108"/>
      <c r="J44" s="109"/>
      <c r="K44" s="109"/>
      <c r="L44" s="7"/>
      <c r="M44" s="7"/>
      <c r="N44" s="7"/>
      <c r="O44" s="7"/>
      <c r="P44" s="7"/>
      <c r="Q44" s="7"/>
      <c r="R44" s="7"/>
      <c r="S44" s="7"/>
      <c r="T44" s="7"/>
      <c r="U44" s="1"/>
      <c r="V44" s="53"/>
      <c r="W44" s="135"/>
      <c r="X44" s="135"/>
      <c r="Y44" s="59"/>
      <c r="Z44" s="59"/>
      <c r="AA44" s="59"/>
      <c r="AB44" s="59"/>
    </row>
    <row r="45" spans="1:28" ht="11.25" customHeight="1">
      <c r="A45" s="3">
        <v>43</v>
      </c>
      <c r="B45" s="112"/>
      <c r="C45" s="87"/>
      <c r="D45" s="8"/>
      <c r="E45" s="8"/>
      <c r="F45" s="132"/>
      <c r="G45" s="132"/>
      <c r="H45" s="123"/>
      <c r="I45" s="123"/>
      <c r="J45" s="118"/>
      <c r="K45" s="118"/>
      <c r="L45" s="8"/>
      <c r="M45" s="8"/>
      <c r="N45" s="8"/>
      <c r="O45" s="8"/>
      <c r="P45" s="8"/>
      <c r="Q45" s="8"/>
      <c r="R45" s="8"/>
      <c r="S45" s="8"/>
      <c r="T45" s="8"/>
      <c r="U45" s="12"/>
      <c r="V45" s="53"/>
      <c r="W45" s="135"/>
      <c r="X45" s="135"/>
      <c r="Y45" s="59"/>
      <c r="Z45" s="59"/>
      <c r="AA45" s="59"/>
      <c r="AB45" s="59"/>
    </row>
    <row r="46" spans="1:28" ht="11.25" customHeight="1">
      <c r="A46" s="3">
        <v>44</v>
      </c>
      <c r="B46" s="105"/>
      <c r="C46" s="65"/>
      <c r="D46" s="11"/>
      <c r="E46" s="11"/>
      <c r="F46" s="130"/>
      <c r="G46" s="130"/>
      <c r="H46" s="115"/>
      <c r="I46" s="115"/>
      <c r="J46" s="116"/>
      <c r="K46" s="116"/>
      <c r="L46" s="11"/>
      <c r="M46" s="11"/>
      <c r="N46" s="11"/>
      <c r="O46" s="11"/>
      <c r="P46" s="11"/>
      <c r="Q46" s="11"/>
      <c r="R46" s="11"/>
      <c r="S46" s="11"/>
      <c r="T46" s="11"/>
      <c r="U46" s="15"/>
      <c r="V46" s="51"/>
      <c r="W46" s="134"/>
      <c r="X46" s="134"/>
      <c r="Y46" s="63"/>
      <c r="Z46" s="63"/>
      <c r="AA46" s="63"/>
      <c r="AB46" s="63"/>
    </row>
    <row r="47" spans="1:28" ht="11.25" customHeight="1">
      <c r="A47" s="3">
        <v>45</v>
      </c>
      <c r="B47" s="106"/>
      <c r="C47" s="64"/>
      <c r="D47" s="7"/>
      <c r="E47" s="7"/>
      <c r="F47" s="131"/>
      <c r="G47" s="131"/>
      <c r="H47" s="108"/>
      <c r="I47" s="108"/>
      <c r="J47" s="109"/>
      <c r="K47" s="109"/>
      <c r="L47" s="7"/>
      <c r="M47" s="7"/>
      <c r="N47" s="7"/>
      <c r="O47" s="7"/>
      <c r="P47" s="7"/>
      <c r="Q47" s="7"/>
      <c r="R47" s="7"/>
      <c r="S47" s="7"/>
      <c r="T47" s="7"/>
      <c r="U47" s="1"/>
      <c r="V47" s="53"/>
      <c r="W47" s="135"/>
      <c r="X47" s="135"/>
      <c r="Y47" s="59"/>
      <c r="Z47" s="59"/>
      <c r="AA47" s="59"/>
      <c r="AB47" s="59"/>
    </row>
    <row r="48" spans="1:28" ht="11.25" customHeight="1">
      <c r="A48" s="3">
        <v>46</v>
      </c>
      <c r="B48" s="106"/>
      <c r="C48" s="64"/>
      <c r="D48" s="7"/>
      <c r="E48" s="7"/>
      <c r="F48" s="131"/>
      <c r="G48" s="131"/>
      <c r="H48" s="108"/>
      <c r="I48" s="108"/>
      <c r="J48" s="109"/>
      <c r="K48" s="109"/>
      <c r="L48" s="7"/>
      <c r="M48" s="7"/>
      <c r="N48" s="7"/>
      <c r="O48" s="7"/>
      <c r="P48" s="7"/>
      <c r="Q48" s="7"/>
      <c r="R48" s="7"/>
      <c r="S48" s="7"/>
      <c r="T48" s="7"/>
      <c r="U48" s="1"/>
      <c r="V48" s="53"/>
      <c r="W48" s="135"/>
      <c r="X48" s="135"/>
      <c r="Y48" s="59"/>
      <c r="Z48" s="59"/>
      <c r="AA48" s="59"/>
      <c r="AB48" s="59"/>
    </row>
    <row r="49" spans="1:28" ht="11.25" customHeight="1">
      <c r="A49" s="3">
        <v>47</v>
      </c>
      <c r="B49" s="106"/>
      <c r="C49" s="64"/>
      <c r="D49" s="7"/>
      <c r="E49" s="7"/>
      <c r="F49" s="131"/>
      <c r="G49" s="131"/>
      <c r="H49" s="108"/>
      <c r="I49" s="108"/>
      <c r="J49" s="109"/>
      <c r="K49" s="109"/>
      <c r="L49" s="7"/>
      <c r="M49" s="7"/>
      <c r="N49" s="7"/>
      <c r="O49" s="7"/>
      <c r="P49" s="7"/>
      <c r="Q49" s="7"/>
      <c r="R49" s="7"/>
      <c r="S49" s="7"/>
      <c r="T49" s="7"/>
      <c r="U49" s="1"/>
      <c r="V49" s="53"/>
      <c r="W49" s="135"/>
      <c r="X49" s="135"/>
      <c r="Y49" s="59"/>
      <c r="Z49" s="59"/>
      <c r="AA49" s="59"/>
      <c r="AB49" s="59"/>
    </row>
    <row r="50" spans="1:28" ht="11.25" customHeight="1">
      <c r="A50" s="3">
        <v>48</v>
      </c>
      <c r="B50" s="119"/>
      <c r="C50" s="120"/>
      <c r="D50" s="17"/>
      <c r="E50" s="17"/>
      <c r="F50" s="136"/>
      <c r="G50" s="136"/>
      <c r="H50" s="124"/>
      <c r="I50" s="124"/>
      <c r="J50" s="125"/>
      <c r="K50" s="125"/>
      <c r="L50" s="17"/>
      <c r="M50" s="17"/>
      <c r="N50" s="17"/>
      <c r="O50" s="17"/>
      <c r="P50" s="17"/>
      <c r="Q50" s="17"/>
      <c r="R50" s="17"/>
      <c r="S50" s="17"/>
      <c r="T50" s="17"/>
      <c r="U50" s="18"/>
      <c r="V50" s="54"/>
      <c r="W50" s="139"/>
      <c r="X50" s="139"/>
      <c r="Y50" s="62"/>
      <c r="Z50" s="62"/>
      <c r="AA50" s="62"/>
      <c r="AB50" s="62"/>
    </row>
    <row r="51" spans="1:28" ht="11.25" customHeight="1">
      <c r="A51" s="3">
        <v>49</v>
      </c>
      <c r="B51" s="117"/>
      <c r="C51" s="71"/>
      <c r="D51" s="5"/>
      <c r="E51" s="5"/>
      <c r="F51" s="137"/>
      <c r="G51" s="137"/>
      <c r="H51" s="126"/>
      <c r="I51" s="126"/>
      <c r="J51" s="127"/>
      <c r="K51" s="127"/>
      <c r="L51" s="5"/>
      <c r="M51" s="5"/>
      <c r="N51" s="5"/>
      <c r="O51" s="5"/>
      <c r="P51" s="5"/>
      <c r="Q51" s="5"/>
      <c r="R51" s="5"/>
      <c r="S51" s="5"/>
      <c r="T51" s="5"/>
      <c r="U51" s="13"/>
      <c r="V51" s="53"/>
      <c r="W51" s="135"/>
      <c r="X51" s="135"/>
      <c r="Y51" s="59"/>
      <c r="Z51" s="59"/>
      <c r="AA51" s="59"/>
      <c r="AB51" s="59"/>
    </row>
    <row r="52" spans="1:28" ht="11.25" customHeight="1">
      <c r="A52" s="3">
        <v>50</v>
      </c>
      <c r="B52" s="106"/>
      <c r="C52" s="64"/>
      <c r="D52" s="7"/>
      <c r="E52" s="7"/>
      <c r="F52" s="131"/>
      <c r="G52" s="131"/>
      <c r="H52" s="108"/>
      <c r="I52" s="108"/>
      <c r="J52" s="109"/>
      <c r="K52" s="109"/>
      <c r="L52" s="7"/>
      <c r="M52" s="7"/>
      <c r="N52" s="7"/>
      <c r="O52" s="7"/>
      <c r="P52" s="7"/>
      <c r="Q52" s="7"/>
      <c r="R52" s="7"/>
      <c r="S52" s="7"/>
      <c r="T52" s="7"/>
      <c r="U52" s="1"/>
      <c r="V52" s="53"/>
      <c r="W52" s="135"/>
      <c r="X52" s="135"/>
      <c r="Y52" s="59"/>
      <c r="Z52" s="59"/>
      <c r="AA52" s="59"/>
      <c r="AB52" s="59"/>
    </row>
    <row r="53" spans="1:28" ht="11.25" customHeight="1">
      <c r="A53" s="3">
        <v>51</v>
      </c>
      <c r="B53" s="106"/>
      <c r="C53" s="64"/>
      <c r="D53" s="7"/>
      <c r="E53" s="7"/>
      <c r="F53" s="131"/>
      <c r="G53" s="131"/>
      <c r="H53" s="108"/>
      <c r="I53" s="108"/>
      <c r="J53" s="109"/>
      <c r="K53" s="109"/>
      <c r="L53" s="7"/>
      <c r="M53" s="7"/>
      <c r="N53" s="7"/>
      <c r="O53" s="7"/>
      <c r="P53" s="7"/>
      <c r="Q53" s="7"/>
      <c r="R53" s="7"/>
      <c r="S53" s="7"/>
      <c r="T53" s="7"/>
      <c r="U53" s="1"/>
      <c r="V53" s="53"/>
      <c r="W53" s="135"/>
      <c r="X53" s="135"/>
      <c r="Y53" s="59"/>
      <c r="Z53" s="59"/>
      <c r="AA53" s="59"/>
      <c r="AB53" s="59"/>
    </row>
    <row r="54" spans="1:28" ht="11.25" customHeight="1">
      <c r="A54" s="3">
        <v>52</v>
      </c>
      <c r="B54" s="106"/>
      <c r="C54" s="64"/>
      <c r="D54" s="7"/>
      <c r="E54" s="7"/>
      <c r="F54" s="131"/>
      <c r="G54" s="131"/>
      <c r="H54" s="108"/>
      <c r="I54" s="108"/>
      <c r="J54" s="109"/>
      <c r="K54" s="109"/>
      <c r="L54" s="7"/>
      <c r="M54" s="7"/>
      <c r="N54" s="7"/>
      <c r="O54" s="7"/>
      <c r="P54" s="7"/>
      <c r="Q54" s="7"/>
      <c r="R54" s="7"/>
      <c r="S54" s="7"/>
      <c r="T54" s="7"/>
      <c r="U54" s="1"/>
      <c r="V54" s="53"/>
      <c r="W54" s="135"/>
      <c r="X54" s="135"/>
      <c r="Y54" s="59"/>
      <c r="Z54" s="59"/>
      <c r="AA54" s="59"/>
      <c r="AB54" s="59"/>
    </row>
    <row r="55" spans="1:28" ht="11.25" customHeight="1">
      <c r="A55" s="3">
        <v>53</v>
      </c>
      <c r="B55" s="112"/>
      <c r="C55" s="87"/>
      <c r="D55" s="8"/>
      <c r="E55" s="8"/>
      <c r="F55" s="132"/>
      <c r="G55" s="132"/>
      <c r="H55" s="123"/>
      <c r="I55" s="123"/>
      <c r="J55" s="118"/>
      <c r="K55" s="118"/>
      <c r="L55" s="8"/>
      <c r="M55" s="8"/>
      <c r="N55" s="8"/>
      <c r="O55" s="8"/>
      <c r="P55" s="8"/>
      <c r="Q55" s="8"/>
      <c r="R55" s="8"/>
      <c r="S55" s="8"/>
      <c r="T55" s="8"/>
      <c r="U55" s="12"/>
      <c r="V55" s="53"/>
      <c r="W55" s="135"/>
      <c r="X55" s="135"/>
      <c r="Y55" s="59"/>
      <c r="Z55" s="59"/>
      <c r="AA55" s="59"/>
      <c r="AB55" s="59"/>
    </row>
    <row r="56" spans="1:28" ht="11.25" customHeight="1">
      <c r="A56" s="3">
        <v>54</v>
      </c>
      <c r="B56" s="121"/>
      <c r="C56" s="122"/>
      <c r="D56" s="42"/>
      <c r="E56" s="42"/>
      <c r="F56" s="138"/>
      <c r="G56" s="138"/>
      <c r="H56" s="128"/>
      <c r="I56" s="128"/>
      <c r="J56" s="60"/>
      <c r="K56" s="60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1"/>
      <c r="W56" s="138"/>
      <c r="X56" s="138"/>
      <c r="Y56" s="60"/>
      <c r="Z56" s="60"/>
      <c r="AA56" s="60"/>
      <c r="AB56" s="60"/>
    </row>
    <row r="57" spans="1:26" ht="11.25" customHeight="1">
      <c r="A57" s="3">
        <v>55</v>
      </c>
      <c r="B57" s="14" t="s">
        <v>118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  <c r="W57" s="52"/>
      <c r="X57" s="52"/>
      <c r="Y57" s="52"/>
      <c r="Z57" s="52"/>
    </row>
    <row r="58" spans="1:21" ht="11.25" customHeight="1">
      <c r="A58" s="3">
        <v>56</v>
      </c>
      <c r="B58" s="49" t="s">
        <v>59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49" t="s"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49" t="s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49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0" t="s">
        <v>60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119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120</v>
      </c>
    </row>
    <row r="64" ht="11.25" customHeight="1">
      <c r="A64" s="3"/>
    </row>
    <row r="65" ht="11.25" customHeight="1">
      <c r="A65" s="3"/>
    </row>
  </sheetData>
  <mergeCells count="292">
    <mergeCell ref="P38:Q38"/>
    <mergeCell ref="P39:Q39"/>
    <mergeCell ref="P34:Q34"/>
    <mergeCell ref="P35:Q35"/>
    <mergeCell ref="P36:Q36"/>
    <mergeCell ref="P37:Q37"/>
    <mergeCell ref="L38:M38"/>
    <mergeCell ref="L39:M39"/>
    <mergeCell ref="N32:O32"/>
    <mergeCell ref="N33:O33"/>
    <mergeCell ref="N34:O34"/>
    <mergeCell ref="N35:O35"/>
    <mergeCell ref="N36:O36"/>
    <mergeCell ref="N37:O37"/>
    <mergeCell ref="N38:O38"/>
    <mergeCell ref="N39:O39"/>
    <mergeCell ref="L34:M34"/>
    <mergeCell ref="L35:M35"/>
    <mergeCell ref="L36:M36"/>
    <mergeCell ref="L37:M37"/>
    <mergeCell ref="N31:O31"/>
    <mergeCell ref="P31:Q31"/>
    <mergeCell ref="L32:M32"/>
    <mergeCell ref="L33:M33"/>
    <mergeCell ref="P32:Q32"/>
    <mergeCell ref="P33:Q33"/>
    <mergeCell ref="W53:X53"/>
    <mergeCell ref="Y53:Z53"/>
    <mergeCell ref="W56:X56"/>
    <mergeCell ref="Y56:Z56"/>
    <mergeCell ref="W54:X54"/>
    <mergeCell ref="Y54:Z54"/>
    <mergeCell ref="W55:X55"/>
    <mergeCell ref="Y55:Z55"/>
    <mergeCell ref="W51:X51"/>
    <mergeCell ref="Y51:Z51"/>
    <mergeCell ref="W52:X52"/>
    <mergeCell ref="Y52:Z52"/>
    <mergeCell ref="W49:X49"/>
    <mergeCell ref="Y49:Z49"/>
    <mergeCell ref="W50:X50"/>
    <mergeCell ref="Y50:Z50"/>
    <mergeCell ref="W47:X47"/>
    <mergeCell ref="Y47:Z47"/>
    <mergeCell ref="W48:X48"/>
    <mergeCell ref="Y48:Z48"/>
    <mergeCell ref="W45:X45"/>
    <mergeCell ref="Y45:Z45"/>
    <mergeCell ref="W46:X46"/>
    <mergeCell ref="Y46:Z46"/>
    <mergeCell ref="W43:X43"/>
    <mergeCell ref="Y43:Z43"/>
    <mergeCell ref="W44:X44"/>
    <mergeCell ref="Y44:Z44"/>
    <mergeCell ref="W41:X41"/>
    <mergeCell ref="Y41:Z41"/>
    <mergeCell ref="W42:X42"/>
    <mergeCell ref="Y42:Z42"/>
    <mergeCell ref="W39:X39"/>
    <mergeCell ref="Y37:Z37"/>
    <mergeCell ref="W40:X40"/>
    <mergeCell ref="Y40:Z40"/>
    <mergeCell ref="W36:X36"/>
    <mergeCell ref="Y36:Z36"/>
    <mergeCell ref="W37:X37"/>
    <mergeCell ref="W38:X38"/>
    <mergeCell ref="Y38:Z38"/>
    <mergeCell ref="W34:X34"/>
    <mergeCell ref="Y34:Z34"/>
    <mergeCell ref="W35:X35"/>
    <mergeCell ref="Y35:Z35"/>
    <mergeCell ref="F53:G53"/>
    <mergeCell ref="F54:G54"/>
    <mergeCell ref="F55:G55"/>
    <mergeCell ref="F56:G56"/>
    <mergeCell ref="F49:G49"/>
    <mergeCell ref="F50:G50"/>
    <mergeCell ref="F51:G51"/>
    <mergeCell ref="F52:G52"/>
    <mergeCell ref="F45:G45"/>
    <mergeCell ref="F46:G46"/>
    <mergeCell ref="F47:G47"/>
    <mergeCell ref="F48:G48"/>
    <mergeCell ref="F41:G41"/>
    <mergeCell ref="F42:G42"/>
    <mergeCell ref="F43:G43"/>
    <mergeCell ref="F44:G44"/>
    <mergeCell ref="F37:G37"/>
    <mergeCell ref="F38:G38"/>
    <mergeCell ref="F39:G39"/>
    <mergeCell ref="F40:G40"/>
    <mergeCell ref="Y33:Z33"/>
    <mergeCell ref="Y28:Z28"/>
    <mergeCell ref="W28:X28"/>
    <mergeCell ref="Y29:Z29"/>
    <mergeCell ref="W31:X31"/>
    <mergeCell ref="W32:X32"/>
    <mergeCell ref="W33:X33"/>
    <mergeCell ref="Y32:Z32"/>
    <mergeCell ref="Y31:Z31"/>
    <mergeCell ref="H56:I56"/>
    <mergeCell ref="J56:K56"/>
    <mergeCell ref="F28:G28"/>
    <mergeCell ref="F30:G30"/>
    <mergeCell ref="F31:G31"/>
    <mergeCell ref="F32:G32"/>
    <mergeCell ref="F33:G33"/>
    <mergeCell ref="F34:G34"/>
    <mergeCell ref="F35:G35"/>
    <mergeCell ref="F36:G36"/>
    <mergeCell ref="H54:I54"/>
    <mergeCell ref="J54:K54"/>
    <mergeCell ref="H55:I55"/>
    <mergeCell ref="J55:K55"/>
    <mergeCell ref="H52:I52"/>
    <mergeCell ref="J52:K52"/>
    <mergeCell ref="H53:I53"/>
    <mergeCell ref="J53:K53"/>
    <mergeCell ref="H50:I50"/>
    <mergeCell ref="J50:K50"/>
    <mergeCell ref="H51:I51"/>
    <mergeCell ref="J51:K51"/>
    <mergeCell ref="H48:I48"/>
    <mergeCell ref="J48:K48"/>
    <mergeCell ref="H49:I49"/>
    <mergeCell ref="J49:K49"/>
    <mergeCell ref="H46:I46"/>
    <mergeCell ref="J46:K46"/>
    <mergeCell ref="H47:I47"/>
    <mergeCell ref="J47:K47"/>
    <mergeCell ref="H44:I44"/>
    <mergeCell ref="J44:K44"/>
    <mergeCell ref="H45:I45"/>
    <mergeCell ref="J45:K45"/>
    <mergeCell ref="H42:I42"/>
    <mergeCell ref="J42:K42"/>
    <mergeCell ref="H43:I43"/>
    <mergeCell ref="J43:K43"/>
    <mergeCell ref="H40:I40"/>
    <mergeCell ref="J40:K40"/>
    <mergeCell ref="H41:I41"/>
    <mergeCell ref="J41:K41"/>
    <mergeCell ref="B54:C54"/>
    <mergeCell ref="B55:C55"/>
    <mergeCell ref="B56:C56"/>
    <mergeCell ref="H33:I33"/>
    <mergeCell ref="H34:I34"/>
    <mergeCell ref="H35:I35"/>
    <mergeCell ref="H36:I36"/>
    <mergeCell ref="H37:I37"/>
    <mergeCell ref="H38:I38"/>
    <mergeCell ref="H39:I39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41:C41"/>
    <mergeCell ref="J33:K33"/>
    <mergeCell ref="J34:K34"/>
    <mergeCell ref="J35:K35"/>
    <mergeCell ref="J36:K36"/>
    <mergeCell ref="J37:K37"/>
    <mergeCell ref="J38:K38"/>
    <mergeCell ref="B40:C40"/>
    <mergeCell ref="B37:C37"/>
    <mergeCell ref="J39:K39"/>
    <mergeCell ref="H29:I29"/>
    <mergeCell ref="J29:K29"/>
    <mergeCell ref="H30:K30"/>
    <mergeCell ref="H31:I31"/>
    <mergeCell ref="J31:K31"/>
    <mergeCell ref="B29:C29"/>
    <mergeCell ref="B38:C38"/>
    <mergeCell ref="B39:C39"/>
    <mergeCell ref="B33:C33"/>
    <mergeCell ref="B34:C34"/>
    <mergeCell ref="B35:C35"/>
    <mergeCell ref="B36:C36"/>
    <mergeCell ref="N30:O30"/>
    <mergeCell ref="P30:Q30"/>
    <mergeCell ref="B31:C31"/>
    <mergeCell ref="B32:C32"/>
    <mergeCell ref="B30:C30"/>
    <mergeCell ref="D30:E30"/>
    <mergeCell ref="L30:M30"/>
    <mergeCell ref="H32:I32"/>
    <mergeCell ref="J32:K32"/>
    <mergeCell ref="L31:M31"/>
    <mergeCell ref="B28:C28"/>
    <mergeCell ref="D28:E28"/>
    <mergeCell ref="L28:M28"/>
    <mergeCell ref="H28:K28"/>
    <mergeCell ref="F19:G19"/>
    <mergeCell ref="F20:G20"/>
    <mergeCell ref="F21:G21"/>
    <mergeCell ref="F22:G22"/>
    <mergeCell ref="F12:G12"/>
    <mergeCell ref="F13:G13"/>
    <mergeCell ref="F14:G14"/>
    <mergeCell ref="F15:G15"/>
    <mergeCell ref="F16:G16"/>
    <mergeCell ref="F17:G17"/>
    <mergeCell ref="F18:G18"/>
    <mergeCell ref="N28:O28"/>
    <mergeCell ref="P28:Q28"/>
    <mergeCell ref="J23:K23"/>
    <mergeCell ref="L23:M23"/>
    <mergeCell ref="J24:K24"/>
    <mergeCell ref="L24:M24"/>
    <mergeCell ref="B27:U27"/>
    <mergeCell ref="F25:G25"/>
    <mergeCell ref="F26:G26"/>
    <mergeCell ref="F23:G23"/>
    <mergeCell ref="J21:K21"/>
    <mergeCell ref="L21:M21"/>
    <mergeCell ref="J22:K22"/>
    <mergeCell ref="L22:M22"/>
    <mergeCell ref="J19:K19"/>
    <mergeCell ref="L19:M19"/>
    <mergeCell ref="J20:K20"/>
    <mergeCell ref="L20:M20"/>
    <mergeCell ref="J17:K17"/>
    <mergeCell ref="L17:M17"/>
    <mergeCell ref="J18:K18"/>
    <mergeCell ref="L18:M18"/>
    <mergeCell ref="J15:K15"/>
    <mergeCell ref="L15:M15"/>
    <mergeCell ref="J16:K16"/>
    <mergeCell ref="L16:M16"/>
    <mergeCell ref="J13:K13"/>
    <mergeCell ref="L13:M13"/>
    <mergeCell ref="J14:K14"/>
    <mergeCell ref="L14:M14"/>
    <mergeCell ref="H21:I21"/>
    <mergeCell ref="H22:I22"/>
    <mergeCell ref="H23:I23"/>
    <mergeCell ref="H24:I24"/>
    <mergeCell ref="H17:I17"/>
    <mergeCell ref="H18:I18"/>
    <mergeCell ref="H19:I19"/>
    <mergeCell ref="H20:I20"/>
    <mergeCell ref="B1:U2"/>
    <mergeCell ref="R3:U3"/>
    <mergeCell ref="R4:U4"/>
    <mergeCell ref="R5:U5"/>
    <mergeCell ref="R7:U7"/>
    <mergeCell ref="B10:U10"/>
    <mergeCell ref="H11:I11"/>
    <mergeCell ref="H12:I12"/>
    <mergeCell ref="J11:K11"/>
    <mergeCell ref="L11:M11"/>
    <mergeCell ref="J12:K12"/>
    <mergeCell ref="L12:M12"/>
    <mergeCell ref="F11:G11"/>
    <mergeCell ref="H13:I13"/>
    <mergeCell ref="H14:I14"/>
    <mergeCell ref="H15:I15"/>
    <mergeCell ref="H16:I16"/>
    <mergeCell ref="AA35:AB35"/>
    <mergeCell ref="AA36:AB36"/>
    <mergeCell ref="AA31:AB31"/>
    <mergeCell ref="AA32:AB32"/>
    <mergeCell ref="AA33:AB33"/>
    <mergeCell ref="AA34:AB34"/>
    <mergeCell ref="AA37:AB37"/>
    <mergeCell ref="AA40:AB40"/>
    <mergeCell ref="AA41:AB41"/>
    <mergeCell ref="AA42:AB42"/>
    <mergeCell ref="AA38:AB38"/>
    <mergeCell ref="AA50:AB50"/>
    <mergeCell ref="AA43:AB43"/>
    <mergeCell ref="AA44:AB44"/>
    <mergeCell ref="AA45:AB45"/>
    <mergeCell ref="AA46:AB46"/>
    <mergeCell ref="AA55:AB55"/>
    <mergeCell ref="AA56:AB56"/>
    <mergeCell ref="AA29:AB29"/>
    <mergeCell ref="AA51:AB51"/>
    <mergeCell ref="AA52:AB52"/>
    <mergeCell ref="AA53:AB53"/>
    <mergeCell ref="AA54:AB54"/>
    <mergeCell ref="AA47:AB47"/>
    <mergeCell ref="AA48:AB48"/>
    <mergeCell ref="AA49:AB49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B65"/>
  <sheetViews>
    <sheetView zoomScaleSheetLayoutView="100" workbookViewId="0" topLeftCell="A1">
      <selection activeCell="O9" sqref="O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76" t="s">
        <v>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2:21" ht="11.25" customHeigh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ht="11.25" customHeight="1">
      <c r="A3" s="3">
        <v>1</v>
      </c>
      <c r="B3" s="4"/>
      <c r="C3" s="5"/>
      <c r="D3" s="5"/>
      <c r="E3" s="21"/>
      <c r="F3" s="5"/>
      <c r="G3" s="5"/>
      <c r="H3" s="5"/>
      <c r="I3" s="5"/>
      <c r="J3" s="5"/>
      <c r="K3" s="5"/>
      <c r="L3" s="5"/>
      <c r="M3" s="5"/>
      <c r="N3" s="5"/>
      <c r="O3" s="5"/>
      <c r="P3" s="11"/>
      <c r="Q3" s="11"/>
      <c r="R3" s="82"/>
      <c r="S3" s="82"/>
      <c r="T3" s="82"/>
      <c r="U3" s="83"/>
    </row>
    <row r="4" spans="1:21" ht="11.25" customHeight="1">
      <c r="A4" s="3">
        <v>2</v>
      </c>
      <c r="B4" s="6" t="s">
        <v>30</v>
      </c>
      <c r="C4" s="7"/>
      <c r="D4" s="7"/>
      <c r="E4" s="22" t="s">
        <v>122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110</v>
      </c>
      <c r="Q4" s="7"/>
      <c r="R4" s="84" t="s">
        <v>28</v>
      </c>
      <c r="S4" s="84"/>
      <c r="T4" s="84"/>
      <c r="U4" s="85"/>
    </row>
    <row r="5" spans="1:21" ht="11.25" customHeight="1">
      <c r="A5" s="3">
        <v>3</v>
      </c>
      <c r="B5" s="6" t="s">
        <v>111</v>
      </c>
      <c r="C5" s="7"/>
      <c r="D5" s="7"/>
      <c r="E5" s="55" t="str">
        <f>"All incl. "&amp;H29&amp;" "&amp;H28</f>
        <v>All incl. Mean Spec. Heat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112</v>
      </c>
      <c r="Q5" s="7"/>
      <c r="R5" s="64" t="s">
        <v>121</v>
      </c>
      <c r="S5" s="64"/>
      <c r="T5" s="64"/>
      <c r="U5" s="86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113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/>
      <c r="C7" s="11"/>
      <c r="D7" s="11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65"/>
      <c r="S7" s="65"/>
      <c r="T7" s="65"/>
      <c r="U7" s="66"/>
    </row>
    <row r="8" spans="1:21" ht="11.25" customHeight="1">
      <c r="A8" s="3">
        <v>6</v>
      </c>
      <c r="B8" s="6"/>
      <c r="C8" s="7"/>
      <c r="D8" s="7"/>
      <c r="E8" s="22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spans="1:21" ht="11.25" customHeight="1">
      <c r="A10" s="3">
        <v>8</v>
      </c>
      <c r="B10" s="67" t="s">
        <v>45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</row>
    <row r="11" spans="1:21" ht="11.25" customHeight="1">
      <c r="A11" s="3">
        <v>9</v>
      </c>
      <c r="B11" s="37"/>
      <c r="C11" s="38" t="s">
        <v>31</v>
      </c>
      <c r="D11" s="38"/>
      <c r="E11" s="38"/>
      <c r="F11" s="74" t="s">
        <v>44</v>
      </c>
      <c r="G11" s="75"/>
      <c r="H11" s="70" t="s">
        <v>38</v>
      </c>
      <c r="I11" s="70"/>
      <c r="J11" s="57" t="str">
        <f>H11</f>
        <v>volume%</v>
      </c>
      <c r="K11" s="57"/>
      <c r="L11" s="57" t="str">
        <f>IF(J11="volume%","weight%","volume%")</f>
        <v>weight%</v>
      </c>
      <c r="M11" s="58"/>
      <c r="N11" s="38"/>
      <c r="O11" s="38"/>
      <c r="P11" s="38"/>
      <c r="Q11" s="38"/>
      <c r="R11" s="38"/>
      <c r="S11" s="38"/>
      <c r="T11" s="38"/>
      <c r="U11" s="39"/>
    </row>
    <row r="12" spans="1:21" ht="11.25" customHeight="1">
      <c r="A12" s="3">
        <v>10</v>
      </c>
      <c r="B12" s="36">
        <v>1</v>
      </c>
      <c r="C12" s="5" t="s">
        <v>33</v>
      </c>
      <c r="D12" s="5"/>
      <c r="E12" s="5"/>
      <c r="F12" s="100">
        <f>gmconv12(C12,C13,C14,C15,C16,C17,C18,C19,C20,C21,C22,C23,J12,J13,J14,J15,J16,J17,J18,J19,J20,J21,J22,J23,J11,12)</f>
        <v>28.0134</v>
      </c>
      <c r="G12" s="101"/>
      <c r="H12" s="71">
        <v>6.9</v>
      </c>
      <c r="I12" s="71"/>
      <c r="J12" s="72">
        <f>H12/H24*100</f>
        <v>6.900000000000002</v>
      </c>
      <c r="K12" s="72"/>
      <c r="L12" s="72">
        <f>gmconv12(C12,C13,C14,C15,C16,C17,C18,C19,C20,C21,C22,C23,J12,J13,J14,J15,J16,J17,J18,J19,J20,J21,J22,J23,J11,IF(L11="volume%",14,15))</f>
        <v>10.570975015081045</v>
      </c>
      <c r="M12" s="73"/>
      <c r="N12" s="5"/>
      <c r="O12" s="5"/>
      <c r="P12" s="5"/>
      <c r="Q12" s="5"/>
      <c r="R12" s="5"/>
      <c r="S12" s="5"/>
      <c r="T12" s="5"/>
      <c r="U12" s="13"/>
    </row>
    <row r="13" spans="1:21" ht="11.25" customHeight="1">
      <c r="A13" s="3">
        <v>11</v>
      </c>
      <c r="B13" s="35">
        <v>2</v>
      </c>
      <c r="C13" s="7" t="s">
        <v>35</v>
      </c>
      <c r="D13" s="7"/>
      <c r="E13" s="7"/>
      <c r="F13" s="102">
        <f>gmconv12(C12,C13,C14,C15,C16,C17,C18,C19,C20,C21,C22,C23,J12,J13,J14,J15,J16,J17,J18,J19,J20,J21,J22,J23,J11,22)</f>
        <v>44.0098</v>
      </c>
      <c r="G13" s="85"/>
      <c r="H13" s="64">
        <v>0.1</v>
      </c>
      <c r="I13" s="64"/>
      <c r="J13" s="88">
        <f>H13/H24*100</f>
        <v>0.10000000000000002</v>
      </c>
      <c r="K13" s="88"/>
      <c r="L13" s="88">
        <f>gmconv12(C12,C13,C14,C15,C16,C17,C18,C19,C20,C21,C22,C23,J12,J13,J14,J15,J16,J17,J18,J19,J20,J21,J22,J23,J11,IF(L11="volume%",24,25))</f>
        <v>0.24068527878361823</v>
      </c>
      <c r="M13" s="89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35">
        <v>3</v>
      </c>
      <c r="C14" s="7" t="s">
        <v>123</v>
      </c>
      <c r="D14" s="7"/>
      <c r="E14" s="7"/>
      <c r="F14" s="102">
        <f>gmconv12(C12,C13,C14,C15,C16,C17,C18,C19,C20,C21,C22,C23,J12,J13,J14,J15,J16,J17,J18,J19,J20,J21,J22,J23,J11,32)</f>
        <v>16.0426</v>
      </c>
      <c r="G14" s="85"/>
      <c r="H14" s="64">
        <v>85.6</v>
      </c>
      <c r="I14" s="64"/>
      <c r="J14" s="88">
        <f>H14/H24*100</f>
        <v>85.60000000000001</v>
      </c>
      <c r="K14" s="88"/>
      <c r="L14" s="88">
        <f>gmconv12(C12,C13,C14,C15,C16,C17,C18,C19,C20,C21,C22,C23,J12,J13,J14,J15,J16,J17,J18,J19,J20,J21,J22,J23,J11,IF(L11="volume%",34,35))</f>
        <v>75.10150719436231</v>
      </c>
      <c r="M14" s="89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35">
        <v>4</v>
      </c>
      <c r="C15" s="7" t="s">
        <v>124</v>
      </c>
      <c r="D15" s="7"/>
      <c r="E15" s="7"/>
      <c r="F15" s="102">
        <f>gmconv12(C12,C13,C14,C15,C16,C17,C18,C19,C20,C21,C22,C23,J12,J13,J14,J15,J16,J17,J18,J19,J20,J21,J22,J23,J11,42)</f>
        <v>30.0694</v>
      </c>
      <c r="G15" s="85"/>
      <c r="H15" s="64">
        <v>5.9</v>
      </c>
      <c r="I15" s="64"/>
      <c r="J15" s="88">
        <f>H15/H24*100</f>
        <v>5.900000000000001</v>
      </c>
      <c r="K15" s="88"/>
      <c r="L15" s="88">
        <f>gmconv12(C12,C13,C14,C15,C16,C17,C18,C19,C20,C21,C22,C23,J12,J13,J14,J15,J16,J17,J18,J19,J20,J21,J22,J23,J11,IF(L11="volume%",44,45))</f>
        <v>9.702349326502544</v>
      </c>
      <c r="M15" s="89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35">
        <v>5</v>
      </c>
      <c r="C16" s="7" t="s">
        <v>125</v>
      </c>
      <c r="D16" s="7"/>
      <c r="E16" s="7"/>
      <c r="F16" s="102">
        <f>gmconv12(C12,C13,C14,C15,C16,C17,C18,C19,C20,C21,C22,C23,J12,J13,J14,J15,J16,J17,J18,J19,J20,J21,J22,J23,J11,52)</f>
        <v>44.0962</v>
      </c>
      <c r="G16" s="85"/>
      <c r="H16" s="64">
        <v>0.9</v>
      </c>
      <c r="I16" s="64"/>
      <c r="J16" s="88">
        <f>H16/H24*100</f>
        <v>0.9000000000000001</v>
      </c>
      <c r="K16" s="88"/>
      <c r="L16" s="88">
        <f>gmconv12(C12,C13,C14,C15,C16,C17,C18,C19,C20,C21,C22,C23,J12,J13,J14,J15,J16,J17,J18,J19,J20,J21,J22,J23,J11,IF(L11="volume%",54,55))</f>
        <v>2.1704201271690318</v>
      </c>
      <c r="M16" s="89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35">
        <v>6</v>
      </c>
      <c r="C17" s="7" t="s">
        <v>127</v>
      </c>
      <c r="D17" s="7"/>
      <c r="E17" s="7"/>
      <c r="F17" s="102">
        <f>gmconv12(C12,C13,C14,C15,C16,C17,C18,C19,C20,C21,C22,C23,J12,J13,J14,J15,J16,J17,J18,J19,J20,J21,J22,J23,J11,62)</f>
        <v>58.123</v>
      </c>
      <c r="G17" s="85"/>
      <c r="H17" s="64">
        <v>0.1</v>
      </c>
      <c r="I17" s="64"/>
      <c r="J17" s="88">
        <f>H17/H24*100</f>
        <v>0.10000000000000002</v>
      </c>
      <c r="K17" s="88"/>
      <c r="L17" s="88">
        <f>gmconv12(C12,C13,C14,C15,C16,C17,C18,C19,C20,C21,C22,C23,J12,J13,J14,J15,J16,J17,J18,J19,J20,J21,J22,J23,J11,IF(L11="volume%",64,65))</f>
        <v>0.31786898506106004</v>
      </c>
      <c r="M17" s="89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35">
        <v>7</v>
      </c>
      <c r="C18" s="7" t="s">
        <v>128</v>
      </c>
      <c r="D18" s="7"/>
      <c r="E18" s="7"/>
      <c r="F18" s="102">
        <f>gmconv12(C12,C13,C14,C15,C16,C17,C18,C19,C20,C21,C22,C23,J12,J13,J14,J15,J16,J17,J18,J19,J20,J21,J22,J23,J11,72)</f>
        <v>58.123</v>
      </c>
      <c r="G18" s="85"/>
      <c r="H18" s="64">
        <v>0.2</v>
      </c>
      <c r="I18" s="64"/>
      <c r="J18" s="88">
        <f>H18/H24*100</f>
        <v>0.20000000000000004</v>
      </c>
      <c r="K18" s="88"/>
      <c r="L18" s="88">
        <f>gmconv12(C12,C13,C14,C15,C16,C17,C18,C19,C20,C21,C22,C23,J12,J13,J14,J15,J16,J17,J18,J19,J20,J21,J22,J23,J11,IF(L11="volume%",74,75))</f>
        <v>0.6357379701221201</v>
      </c>
      <c r="M18" s="89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35">
        <v>8</v>
      </c>
      <c r="C19" s="7" t="s">
        <v>129</v>
      </c>
      <c r="D19" s="7"/>
      <c r="E19" s="7"/>
      <c r="F19" s="102">
        <f>gmconv12(C12,C13,C14,C15,C16,C17,C18,C19,C20,C21,C22,C23,J12,J13,J14,J15,J16,J17,J18,J19,J20,J21,J22,J23,J11,82)</f>
        <v>72.15</v>
      </c>
      <c r="G19" s="85"/>
      <c r="H19" s="64">
        <v>0.1</v>
      </c>
      <c r="I19" s="64"/>
      <c r="J19" s="88">
        <f>H19/H24*100</f>
        <v>0.10000000000000002</v>
      </c>
      <c r="K19" s="88"/>
      <c r="L19" s="88">
        <f>gmconv12(C12,C13,C14,C15,C16,C17,C18,C19,C20,C21,C22,C23,J12,J13,J14,J15,J16,J17,J18,J19,J20,J21,J22,J23,J11,IF(L11="volume%",84,85))</f>
        <v>0.39458127199482973</v>
      </c>
      <c r="M19" s="89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35">
        <v>9</v>
      </c>
      <c r="C20" s="7" t="s">
        <v>130</v>
      </c>
      <c r="D20" s="7"/>
      <c r="E20" s="7"/>
      <c r="F20" s="102">
        <f>gmconv12(C12,C13,C14,C15,C16,C17,C18,C19,C20,C21,C22,C23,J12,J13,J14,J15,J16,J17,J18,J19,J20,J21,J22,J23,J11,92)</f>
        <v>72.15</v>
      </c>
      <c r="G20" s="85"/>
      <c r="H20" s="64">
        <v>0.1</v>
      </c>
      <c r="I20" s="64"/>
      <c r="J20" s="88">
        <f>H20/H24*100</f>
        <v>0.10000000000000002</v>
      </c>
      <c r="K20" s="88"/>
      <c r="L20" s="88">
        <f>gmconv12(C12,C13,C14,C15,C16,C17,C18,C19,C20,C21,C22,C23,J12,J13,J14,J15,J16,J17,J18,J19,J20,J21,J22,J23,J11,IF(L11="volume%",94,95))</f>
        <v>0.39458127199482973</v>
      </c>
      <c r="M20" s="89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35">
        <v>10</v>
      </c>
      <c r="C21" s="7" t="s">
        <v>131</v>
      </c>
      <c r="D21" s="7"/>
      <c r="E21" s="7"/>
      <c r="F21" s="102">
        <f>gmconv12(C12,C13,C14,C15,C16,C17,C18,C19,C20,C21,C22,C23,J12,J13,J14,J15,J16,J17,J18,J19,J20,J21,J22,J23,J11,102)</f>
        <v>86.177</v>
      </c>
      <c r="G21" s="85"/>
      <c r="H21" s="64">
        <v>0.1</v>
      </c>
      <c r="I21" s="64"/>
      <c r="J21" s="88">
        <f>H21/H24*100</f>
        <v>0.10000000000000002</v>
      </c>
      <c r="K21" s="88"/>
      <c r="L21" s="88">
        <f>gmconv12(C12,C13,C14,C15,C16,C17,C18,C19,C20,C21,C22,C23,J12,J13,J14,J15,J16,J17,J18,J19,J20,J21,J22,J23,J11,IF(L11="volume%",104,105))</f>
        <v>0.4712935589285993</v>
      </c>
      <c r="M21" s="89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35">
        <v>11</v>
      </c>
      <c r="C22" s="7" t="s">
        <v>37</v>
      </c>
      <c r="D22" s="7"/>
      <c r="E22" s="7"/>
      <c r="F22" s="102">
        <f>gmconv12(C12,C13,C14,C15,C16,C17,C18,C19,C20,C21,C22,C23,J12,J13,J14,J15,J16,J17,J18,J19,J20,J21,J22,J23,J11,112)</f>
        <v>0</v>
      </c>
      <c r="G22" s="85"/>
      <c r="H22" s="64"/>
      <c r="I22" s="64"/>
      <c r="J22" s="88">
        <f>H22/H24*100</f>
        <v>0</v>
      </c>
      <c r="K22" s="88"/>
      <c r="L22" s="88">
        <f>gmconv12(C12,C13,C14,C15,C16,C17,C18,C19,C20,C21,C22,C23,J12,J13,J14,J15,J16,J17,J18,J19,J20,J21,J22,J23,J11,IF(L11="volume%",114,115))</f>
        <v>0</v>
      </c>
      <c r="M22" s="89"/>
      <c r="N22" s="7"/>
      <c r="O22" s="7"/>
      <c r="P22" s="7"/>
      <c r="Q22" s="7"/>
      <c r="R22" s="7"/>
      <c r="S22" s="7"/>
      <c r="T22" s="7"/>
      <c r="U22" s="1"/>
    </row>
    <row r="23" spans="1:21" ht="11.25" customHeight="1">
      <c r="A23" s="3">
        <v>21</v>
      </c>
      <c r="B23" s="40">
        <v>12</v>
      </c>
      <c r="C23" s="8" t="s">
        <v>37</v>
      </c>
      <c r="D23" s="8"/>
      <c r="E23" s="8"/>
      <c r="F23" s="98">
        <f>gmconv12(C12,C13,C14,C15,C16,C17,C18,C19,C20,C21,C22,C23,J12,J13,J14,J15,J16,J17,J18,J19,J20,J21,J22,J23,J11,122)</f>
        <v>0</v>
      </c>
      <c r="G23" s="99"/>
      <c r="H23" s="87"/>
      <c r="I23" s="87"/>
      <c r="J23" s="92">
        <f>H23/H24*100</f>
        <v>0</v>
      </c>
      <c r="K23" s="92"/>
      <c r="L23" s="92">
        <f>gmconv12(C12,C13,C14,C15,C16,C17,C18,C19,C20,C21,C22,C23,J12,J13,J14,J15,J16,J17,J18,J19,J20,J21,J22,J23,J11,IF(L11="volume%",124,125))</f>
        <v>0</v>
      </c>
      <c r="M23" s="93"/>
      <c r="N23" s="8"/>
      <c r="O23" s="8"/>
      <c r="P23" s="8"/>
      <c r="Q23" s="8"/>
      <c r="R23" s="8"/>
      <c r="S23" s="8"/>
      <c r="T23" s="8"/>
      <c r="U23" s="12"/>
    </row>
    <row r="24" spans="1:21" ht="11.25" customHeight="1">
      <c r="A24" s="3">
        <v>22</v>
      </c>
      <c r="B24" s="41"/>
      <c r="C24" s="42" t="s">
        <v>39</v>
      </c>
      <c r="D24" s="42"/>
      <c r="E24" s="42"/>
      <c r="F24" s="42"/>
      <c r="G24" s="42"/>
      <c r="H24" s="70">
        <f>SUM(H12:I23)</f>
        <v>99.99999999999999</v>
      </c>
      <c r="I24" s="70"/>
      <c r="J24" s="94">
        <f>SUM(J12:K23)</f>
        <v>100</v>
      </c>
      <c r="K24" s="94"/>
      <c r="L24" s="94">
        <f>SUM(L12:M23)</f>
        <v>99.99999999999997</v>
      </c>
      <c r="M24" s="95"/>
      <c r="N24" s="42"/>
      <c r="O24" s="42"/>
      <c r="P24" s="42"/>
      <c r="Q24" s="42"/>
      <c r="R24" s="42"/>
      <c r="S24" s="42"/>
      <c r="T24" s="42"/>
      <c r="U24" s="43"/>
    </row>
    <row r="25" spans="1:21" ht="11.25" customHeight="1">
      <c r="A25" s="3">
        <v>23</v>
      </c>
      <c r="B25" s="4" t="s">
        <v>40</v>
      </c>
      <c r="C25" s="5"/>
      <c r="D25" s="5"/>
      <c r="E25" s="5"/>
      <c r="F25" s="145">
        <f>gmconv12(C12,C13,C14,C15,C16,C17,C18,C19,C20,C21,C22,C23,J12,J13,J14,J15,J16,J17,J18,J19,J20,J21,J22,J23,J11,-1)</f>
        <v>18.285206400000003</v>
      </c>
      <c r="G25" s="14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3"/>
    </row>
    <row r="26" spans="1:21" ht="11.25" customHeight="1">
      <c r="A26" s="3">
        <v>24</v>
      </c>
      <c r="B26" s="6" t="s">
        <v>41</v>
      </c>
      <c r="C26" s="7"/>
      <c r="D26" s="7"/>
      <c r="E26" s="7"/>
      <c r="F26" s="97">
        <f>gmconv12(C12,C13,C14,C15,C16,C17,C18,C19,C20,C21,C22,C23,J12,J13,J14,J15,J16,J17,J18,J19,J20,J21,J22,J23,J11,-2)</f>
        <v>0.8158001733750994</v>
      </c>
      <c r="G26" s="97"/>
      <c r="H26" s="7" t="s">
        <v>114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67" t="s">
        <v>46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6" ht="11.25" customHeight="1">
      <c r="A28" s="3">
        <v>26</v>
      </c>
      <c r="B28" s="103" t="s">
        <v>47</v>
      </c>
      <c r="C28" s="91"/>
      <c r="D28" s="91" t="s">
        <v>51</v>
      </c>
      <c r="E28" s="91"/>
      <c r="F28" s="91" t="s">
        <v>115</v>
      </c>
      <c r="G28" s="91"/>
      <c r="H28" s="91" t="s">
        <v>48</v>
      </c>
      <c r="I28" s="91"/>
      <c r="J28" s="91"/>
      <c r="K28" s="91"/>
      <c r="L28" s="91" t="s">
        <v>49</v>
      </c>
      <c r="M28" s="91"/>
      <c r="N28" s="90" t="s">
        <v>116</v>
      </c>
      <c r="O28" s="90"/>
      <c r="P28" s="91" t="s">
        <v>50</v>
      </c>
      <c r="Q28" s="91"/>
      <c r="R28" s="45"/>
      <c r="S28" s="45"/>
      <c r="T28" s="45"/>
      <c r="U28" s="46"/>
      <c r="W28" s="133" t="str">
        <f>F28</f>
        <v>Enthalpy</v>
      </c>
      <c r="X28" s="133"/>
      <c r="Y28" s="133" t="str">
        <f>H28</f>
        <v>Spec. Heat</v>
      </c>
      <c r="Z28" s="133"/>
    </row>
    <row r="29" spans="1:28" ht="11.25" customHeight="1">
      <c r="A29" s="3">
        <v>27</v>
      </c>
      <c r="B29" s="110"/>
      <c r="C29" s="111"/>
      <c r="D29" s="47"/>
      <c r="E29" s="47"/>
      <c r="F29" s="47"/>
      <c r="G29" s="47"/>
      <c r="H29" s="113" t="s">
        <v>57</v>
      </c>
      <c r="I29" s="113"/>
      <c r="J29" s="114" t="s">
        <v>58</v>
      </c>
      <c r="K29" s="114"/>
      <c r="L29" s="47"/>
      <c r="M29" s="47"/>
      <c r="N29" s="47"/>
      <c r="O29" s="47"/>
      <c r="P29" s="47"/>
      <c r="Q29" s="47"/>
      <c r="R29" s="47"/>
      <c r="S29" s="47"/>
      <c r="T29" s="47"/>
      <c r="U29" s="48"/>
      <c r="Y29" s="61" t="str">
        <f>H29</f>
        <v>Mean</v>
      </c>
      <c r="Z29" s="61"/>
      <c r="AA29" s="61" t="str">
        <f>J29</f>
        <v>Instant</v>
      </c>
      <c r="AB29" s="61"/>
    </row>
    <row r="30" spans="1:26" ht="11.25" customHeight="1">
      <c r="A30" s="3">
        <v>28</v>
      </c>
      <c r="B30" s="107" t="s">
        <v>43</v>
      </c>
      <c r="C30" s="104"/>
      <c r="D30" s="104" t="s">
        <v>52</v>
      </c>
      <c r="E30" s="104"/>
      <c r="F30" s="129" t="s">
        <v>117</v>
      </c>
      <c r="G30" s="129"/>
      <c r="H30" s="104" t="s">
        <v>126</v>
      </c>
      <c r="I30" s="104"/>
      <c r="J30" s="104"/>
      <c r="K30" s="104"/>
      <c r="L30" s="104" t="s">
        <v>104</v>
      </c>
      <c r="M30" s="104"/>
      <c r="N30" s="104" t="s">
        <v>56</v>
      </c>
      <c r="O30" s="104"/>
      <c r="P30" s="104"/>
      <c r="Q30" s="104"/>
      <c r="R30" s="26"/>
      <c r="S30" s="26"/>
      <c r="T30" s="26"/>
      <c r="U30" s="44"/>
      <c r="Z30" s="56" t="s">
        <v>103</v>
      </c>
    </row>
    <row r="31" spans="1:28" ht="11.25" customHeight="1">
      <c r="A31" s="3">
        <v>29</v>
      </c>
      <c r="B31" s="105">
        <v>-10</v>
      </c>
      <c r="C31" s="65"/>
      <c r="D31" s="5"/>
      <c r="E31" s="5"/>
      <c r="F31" s="130">
        <f>gmprop12_Cpm(B31,B30,C12,C13,C14,C15,C16,C17,C18,C19,C20,C21,C22,C23,H12,H13,H14,H15,H16,H17,H18,H19,H20,H21,H22,H23,H11,3)</f>
        <v>-4.979070182825779</v>
      </c>
      <c r="G31" s="130"/>
      <c r="H31" s="148">
        <f>gmprop12_Cpm(B31,B30,C12,C13,C14,C15,C16,C17,C18,C19,C20,C21,C22,C23,H12,H13,H14,H15,H16,H17,H18,H19,H20,H21,H22,H23,H11,4)</f>
        <v>0.49790701828257783</v>
      </c>
      <c r="I31" s="148"/>
      <c r="J31" s="151">
        <f>gmprop12_Cpm(B31,B30,C12,C13,C14,C15,C16,C17,C18,C19,C20,C21,C22,C23,H12,H13,H14,H15,H16,H17,H18,H19,H20,H21,H22,H23,H11,5)</f>
        <v>0.4922787286199476</v>
      </c>
      <c r="K31" s="151"/>
      <c r="L31" s="144">
        <f>gmprop12(tempconv(B31,B30,"℃"),pressconv(0,"kg/cm2.g","kg/cm2.g"),C12,C13,C14,C15,C16,C17,C18,C19,C20,C21,C22,C23,H12,H13,H14,H15,H16,H17,H18,H19,H20,H21,H22,H23,H11,6)</f>
        <v>0.037406945523610735</v>
      </c>
      <c r="M31" s="144"/>
      <c r="N31" s="144">
        <f>gmprop12(tempconv(B31,B30,"℃"),pressconv(0,"kg/cm2.g","kg/cm2.g"),C12,C13,C14,C15,C16,C17,C18,C19,C20,C21,C22,C23,H12,H13,H14,H15,H16,H17,H18,H19,H20,H21,H22,H23,H11,7)</f>
        <v>0.023854370267734886</v>
      </c>
      <c r="O31" s="144"/>
      <c r="P31" s="142">
        <f aca="true" t="shared" si="0" ref="P31:P37">J31*L31/N31</f>
        <v>0.771961002417496</v>
      </c>
      <c r="Q31" s="142"/>
      <c r="R31" s="5"/>
      <c r="S31" s="5"/>
      <c r="T31" s="5"/>
      <c r="U31" s="13"/>
      <c r="V31" s="51"/>
      <c r="W31" s="134">
        <f>gmprop12(tempconv(B31,B30,"℃"),pressconv(0,"kg/cm2.g","kg/cm2.g"),C12,C13,C14,C15,C16,C17,C18,C19,C20,C21,C22,C23,H12,H13,H14,H15,H16,H17,H18,H19,H20,H21,H22,H23,H11,3)</f>
        <v>-4.942591902283222</v>
      </c>
      <c r="X31" s="134"/>
      <c r="Y31" s="63">
        <f>gmprop12(tempconv(B31,B30,"℃"),pressconv(0,"kg/cm2.g","kg/cm2.g"),C12,C13,C14,C15,C16,C17,C18,C19,C20,C21,C22,C23,H12,H13,H14,H15,H16,H17,H18,H19,H20,H21,H22,H23,H11,4)</f>
        <v>0.49425919022832215</v>
      </c>
      <c r="Z31" s="63"/>
      <c r="AA31" s="63">
        <f>gmprop12(tempconv(B31,B30,"℃"),pressconv(0,"kg/cm2.g","kg/cm2.g"),C12,C13,C14,C15,C16,C17,C18,C19,C20,C21,C22,C23,H12,H13,H14,H15,H16,H17,H18,H19,H20,H21,H22,H23,H11,5)</f>
        <v>0.4922787286199476</v>
      </c>
      <c r="AB31" s="63"/>
    </row>
    <row r="32" spans="1:28" ht="11.25" customHeight="1">
      <c r="A32" s="3">
        <v>30</v>
      </c>
      <c r="B32" s="106">
        <v>0</v>
      </c>
      <c r="C32" s="64"/>
      <c r="D32" s="7"/>
      <c r="E32" s="7"/>
      <c r="F32" s="131">
        <f>gmprop12_Cpm(B32,B30,C12,C13,C14,C15,C16,C17,C18,C19,C20,C21,C22,C23,H12,H13,H14,H15,H16,H17,H18,H19,H20,H21,H22,H23,H11,3)</f>
        <v>0</v>
      </c>
      <c r="G32" s="131"/>
      <c r="H32" s="146">
        <f>gmprop12_Cpm(B32,B30,C12,C13,C14,C15,C16,C17,C18,C19,C20,C21,C22,C23,H12,H13,H14,H15,H16,H17,H18,H19,H20,H21,H22,H23,H11,4)</f>
        <v>0.4998884446094502</v>
      </c>
      <c r="I32" s="146"/>
      <c r="J32" s="149">
        <f>gmprop12_Cpm(B32,B30,C12,C13,C14,C15,C16,C17,C18,C19,C20,C21,C22,C23,H12,H13,H14,H15,H16,H17,H18,H19,H20,H21,H22,H23,H11,5)</f>
        <v>0.496242071272339</v>
      </c>
      <c r="K32" s="149"/>
      <c r="L32" s="97">
        <f>gmprop12(tempconv(B32,B30,"℃"),pressconv(0,"kg/cm2.g","kg/cm2.g"),C12,C13,C14,C15,C16,C17,C18,C19,C20,C21,C22,C23,H12,H13,H14,H15,H16,H17,H18,H19,H20,H21,H22,H23,H11,6)</f>
        <v>0.03866532582320058</v>
      </c>
      <c r="M32" s="97"/>
      <c r="N32" s="97">
        <f>gmprop12(tempconv(B32,B30,"℃"),pressconv(0,"kg/cm2.g","kg/cm2.g"),C12,C13,C14,C15,C16,C17,C18,C19,C20,C21,C22,C23,H12,H13,H14,H15,H16,H17,H18,H19,H20,H21,H22,H23,H11,7)</f>
        <v>0.025091242065098742</v>
      </c>
      <c r="O32" s="97"/>
      <c r="P32" s="140">
        <f t="shared" si="0"/>
        <v>0.7647035297472987</v>
      </c>
      <c r="Q32" s="140"/>
      <c r="R32" s="7"/>
      <c r="S32" s="7"/>
      <c r="T32" s="7"/>
      <c r="U32" s="1"/>
      <c r="V32" s="53"/>
      <c r="W32" s="135">
        <f>gmprop12(tempconv(B32,B30,"℃"),pressconv(0,"kg/cm2.g","kg/cm2.g"),C12,C13,C14,C15,C16,C17,C18,C19,C20,C21,C22,C23,H12,H13,H14,H15,H16,H17,H18,H19,H20,H21,H22,H23,H11,3)</f>
        <v>0</v>
      </c>
      <c r="X32" s="135"/>
      <c r="Y32" s="59">
        <f>gmprop12(tempconv(B32,B30,"℃"),pressconv(0,"kg/cm2.g","kg/cm2.g"),C12,C13,C14,C15,C16,C17,C18,C19,C20,C21,C22,C23,H12,H13,H14,H15,H16,H17,H18,H19,H20,H21,H22,H23,H11,4)</f>
        <v>0.4962397271980187</v>
      </c>
      <c r="Z32" s="59"/>
      <c r="AA32" s="59">
        <f>gmprop12(tempconv(B32,B30,"℃"),pressconv(0,"kg/cm2.g","kg/cm2.g"),C12,C13,C14,C15,C16,C17,C18,C19,C20,C21,C22,C23,H12,H13,H14,H15,H16,H17,H18,H19,H20,H21,H22,H23,H11,5)</f>
        <v>0.496242071272339</v>
      </c>
      <c r="AB32" s="59"/>
    </row>
    <row r="33" spans="1:28" ht="11.25" customHeight="1">
      <c r="A33" s="3">
        <v>31</v>
      </c>
      <c r="B33" s="106">
        <v>10</v>
      </c>
      <c r="C33" s="64"/>
      <c r="D33" s="7"/>
      <c r="E33" s="7"/>
      <c r="F33" s="131">
        <f>gmprop12_Cpm(B33,B30,C12,C13,C14,C15,C16,C17,C18,C19,C20,C21,C22,C23,H12,H13,H14,H15,H16,H17,H18,H19,H20,H21,H22,H23,H11,3)</f>
        <v>5.0185964867597885</v>
      </c>
      <c r="G33" s="131"/>
      <c r="H33" s="146">
        <f>gmprop12_Cpm(B33,B30,C12,C13,C14,C15,C16,C17,C18,C19,C20,C21,C22,C23,H12,H13,H14,H15,H16,H17,H18,H19,H20,H21,H22,H23,H11,4)</f>
        <v>0.5018596486759789</v>
      </c>
      <c r="I33" s="146"/>
      <c r="J33" s="149">
        <f>gmprop12_Cpm(B33,B30,C12,C13,C14,C15,C16,C17,C18,C19,C20,C21,C22,C23,H12,H13,H14,H15,H16,H17,H18,H19,H20,H21,H22,H23,H11,5)</f>
        <v>0.5001567547659135</v>
      </c>
      <c r="K33" s="149"/>
      <c r="L33" s="97">
        <f>gmprop12(tempconv(B33,B30,"℃"),pressconv(0,"kg/cm2.g","kg/cm2.g"),C12,C13,C14,C15,C16,C17,C18,C19,C20,C21,C22,C23,H12,H13,H14,H15,H16,H17,H18,H19,H20,H21,H22,H23,H11,6)</f>
        <v>0.03991385784910681</v>
      </c>
      <c r="M33" s="97"/>
      <c r="N33" s="97">
        <f>gmprop12(tempconv(B33,B30,"℃"),pressconv(0,"kg/cm2.g","kg/cm2.g"),C12,C13,C14,C15,C16,C17,C18,C19,C20,C21,C22,C23,H12,H13,H14,H15,H16,H17,H18,H19,H20,H21,H22,H23,H11,7)</f>
        <v>0.026326699148439155</v>
      </c>
      <c r="O33" s="97"/>
      <c r="P33" s="140">
        <f t="shared" si="0"/>
        <v>0.7582866921309735</v>
      </c>
      <c r="Q33" s="140"/>
      <c r="R33" s="7"/>
      <c r="S33" s="7"/>
      <c r="T33" s="7"/>
      <c r="U33" s="1"/>
      <c r="V33" s="53"/>
      <c r="W33" s="135"/>
      <c r="X33" s="135"/>
      <c r="Y33" s="59"/>
      <c r="Z33" s="59"/>
      <c r="AA33" s="59"/>
      <c r="AB33" s="59"/>
    </row>
    <row r="34" spans="1:28" ht="11.25" customHeight="1">
      <c r="A34" s="3">
        <v>32</v>
      </c>
      <c r="B34" s="106">
        <v>20</v>
      </c>
      <c r="C34" s="64"/>
      <c r="D34" s="7"/>
      <c r="E34" s="7"/>
      <c r="F34" s="131">
        <f>gmprop12_Cpm(B34,B30,C12,C13,C14,C15,C16,C17,C18,C19,C20,C21,C22,C23,H12,H13,H14,H15,H16,H17,H18,H19,H20,H21,H22,H23,H11,3)</f>
        <v>10.07685292567157</v>
      </c>
      <c r="G34" s="131"/>
      <c r="H34" s="146">
        <f>gmprop12_Cpm(B34,B30,C12,C13,C14,C15,C16,C17,C18,C19,C20,C21,C22,C23,H12,H13,H14,H15,H16,H17,H18,H19,H20,H21,H22,H23,H11,4)</f>
        <v>0.5038426462835786</v>
      </c>
      <c r="I34" s="146"/>
      <c r="J34" s="149">
        <f>gmprop12_Cpm(B34,B30,C12,C13,C14,C15,C16,C17,C18,C19,C20,C21,C22,C23,H12,H13,H14,H15,H16,H17,H18,H19,H20,H21,H22,H23,H11,5)</f>
        <v>0.5041273063431221</v>
      </c>
      <c r="K34" s="149"/>
      <c r="L34" s="97">
        <f>gmprop12(tempconv(B34,B30,"℃"),pressconv(0,"kg/cm2.g","kg/cm2.g"),C12,C13,C14,C15,C16,C17,C18,C19,C20,C21,C22,C23,H12,H13,H14,H15,H16,H17,H18,H19,H20,H21,H22,H23,H11,6)</f>
        <v>0.04116758134947338</v>
      </c>
      <c r="M34" s="97"/>
      <c r="N34" s="97">
        <f>gmprop12(tempconv(B34,B30,"℃"),pressconv(0,"kg/cm2.g","kg/cm2.g"),C12,C13,C14,C15,C16,C17,C18,C19,C20,C21,C22,C23,H12,H13,H14,H15,H16,H17,H18,H19,H20,H21,H22,H23,H11,7)</f>
        <v>0.027563053032063543</v>
      </c>
      <c r="O34" s="97"/>
      <c r="P34" s="140">
        <f t="shared" si="0"/>
        <v>0.7529536684571555</v>
      </c>
      <c r="Q34" s="140"/>
      <c r="R34" s="7"/>
      <c r="S34" s="7"/>
      <c r="T34" s="7"/>
      <c r="U34" s="1"/>
      <c r="V34" s="53"/>
      <c r="W34" s="135"/>
      <c r="X34" s="135"/>
      <c r="Y34" s="59"/>
      <c r="Z34" s="59"/>
      <c r="AA34" s="59"/>
      <c r="AB34" s="59"/>
    </row>
    <row r="35" spans="1:28" ht="11.25" customHeight="1">
      <c r="A35" s="3">
        <v>33</v>
      </c>
      <c r="B35" s="112">
        <v>30</v>
      </c>
      <c r="C35" s="87"/>
      <c r="D35" s="8"/>
      <c r="E35" s="8"/>
      <c r="F35" s="132">
        <f>gmprop12_Cpm(B35,B30,C12,C13,C14,C15,C16,C17,C18,C19,C20,C21,C22,C23,H12,H13,H14,H15,H16,H17,H18,H19,H20,H21,H22,H23,H11,3)</f>
        <v>15.17426484438508</v>
      </c>
      <c r="G35" s="132"/>
      <c r="H35" s="147">
        <f>gmprop12_Cpm(B35,B30,C12,C13,C14,C15,C16,C17,C18,C19,C20,C21,C22,C23,H12,H13,H14,H15,H16,H17,H18,H19,H20,H21,H22,H23,H11,4)</f>
        <v>0.5058088281461693</v>
      </c>
      <c r="I35" s="147"/>
      <c r="J35" s="150">
        <f>gmprop12_Cpm(B35,B30,C12,C13,C14,C15,C16,C17,C18,C19,C20,C21,C22,C23,H12,H13,H14,H15,H16,H17,H18,H19,H20,H21,H22,H23,H11,5)</f>
        <v>0.5080447862075862</v>
      </c>
      <c r="K35" s="150"/>
      <c r="L35" s="143">
        <f>gmprop12(tempconv(B35,B30,"℃"),pressconv(0,"kg/cm2.g","kg/cm2.g"),C12,C13,C14,C15,C16,C17,C18,C19,C20,C21,C22,C23,H12,H13,H14,H15,H16,H17,H18,H19,H20,H21,H22,H23,H11,6)</f>
        <v>0.042431765472120464</v>
      </c>
      <c r="M35" s="143"/>
      <c r="N35" s="143">
        <f>gmprop12(tempconv(B35,B30,"℃"),pressconv(0,"kg/cm2.g","kg/cm2.g"),C12,C13,C14,C15,C16,C17,C18,C19,C20,C21,C22,C23,H12,H13,H14,H15,H16,H17,H18,H19,H20,H21,H22,H23,H11,7)</f>
        <v>0.0288069661886493</v>
      </c>
      <c r="O35" s="143"/>
      <c r="P35" s="141">
        <f t="shared" si="0"/>
        <v>0.748334172940016</v>
      </c>
      <c r="Q35" s="141"/>
      <c r="R35" s="8"/>
      <c r="S35" s="8"/>
      <c r="T35" s="8"/>
      <c r="U35" s="12"/>
      <c r="V35" s="53"/>
      <c r="W35" s="135"/>
      <c r="X35" s="135"/>
      <c r="Y35" s="59"/>
      <c r="Z35" s="59"/>
      <c r="AA35" s="59"/>
      <c r="AB35" s="59"/>
    </row>
    <row r="36" spans="1:28" ht="11.25" customHeight="1">
      <c r="A36" s="3">
        <v>34</v>
      </c>
      <c r="B36" s="105">
        <v>40</v>
      </c>
      <c r="C36" s="65"/>
      <c r="D36" s="11"/>
      <c r="E36" s="11"/>
      <c r="F36" s="130">
        <f>gmprop12_Cpm(B36,B30,C12,C13,C14,C15,C16,C17,C18,C19,C20,C21,C22,C23,H12,H13,H14,H15,H16,H17,H18,H19,H20,H21,H22,H23,H11,3)</f>
        <v>20.31188791937492</v>
      </c>
      <c r="G36" s="130"/>
      <c r="H36" s="148">
        <f>gmprop12_Cpm(B36,B30,C12,C13,C14,C15,C16,C17,C18,C19,C20,C21,C22,C23,H12,H13,H14,H15,H16,H17,H18,H19,H20,H21,H22,H23,H11,4)</f>
        <v>0.5077971979843731</v>
      </c>
      <c r="I36" s="148"/>
      <c r="J36" s="151">
        <f>gmprop12_Cpm(B36,B30,C12,C13,C14,C15,C16,C17,C18,C19,C20,C21,C22,C23,H12,H13,H14,H15,H16,H17,H18,H19,H20,H21,H22,H23,H11,5)</f>
        <v>0.5120605274898934</v>
      </c>
      <c r="K36" s="151"/>
      <c r="L36" s="144">
        <f>gmprop12(tempconv(B36,B30,"℃"),pressconv(0,"kg/cm2.g","kg/cm2.g"),C12,C13,C14,C15,C16,C17,C18,C19,C20,C21,C22,C23,H12,H13,H14,H15,H16,H17,H18,H19,H20,H21,H22,H23,H11,6)</f>
        <v>0.0437004398376891</v>
      </c>
      <c r="M36" s="144"/>
      <c r="N36" s="144">
        <f>gmprop12(tempconv(B36,B30,"℃"),pressconv(0,"kg/cm2.g","kg/cm2.g"),C12,C13,C14,C15,C16,C17,C18,C19,C20,C21,C22,C23,H12,H13,H14,H15,H16,H17,H18,H19,H20,H21,H22,H23,H11,7)</f>
        <v>0.030049762941018413</v>
      </c>
      <c r="O36" s="144"/>
      <c r="P36" s="142">
        <f t="shared" si="0"/>
        <v>0.7446737705967755</v>
      </c>
      <c r="Q36" s="142"/>
      <c r="R36" s="11"/>
      <c r="S36" s="11"/>
      <c r="T36" s="11"/>
      <c r="U36" s="15"/>
      <c r="V36" s="51"/>
      <c r="W36" s="134"/>
      <c r="X36" s="134"/>
      <c r="Y36" s="63"/>
      <c r="Z36" s="63"/>
      <c r="AA36" s="63"/>
      <c r="AB36" s="63"/>
    </row>
    <row r="37" spans="1:28" ht="11.25" customHeight="1">
      <c r="A37" s="3">
        <v>35</v>
      </c>
      <c r="B37" s="106">
        <v>50</v>
      </c>
      <c r="C37" s="64"/>
      <c r="D37" s="7"/>
      <c r="E37" s="7"/>
      <c r="F37" s="131">
        <f>gmprop12_Cpm(B37,B30,C12,C13,C14,C15,C16,C17,C18,C19,C20,C21,C22,C23,H12,H13,H14,H15,H16,H17,H18,H19,H20,H21,H22,H23,H11,3)</f>
        <v>25.495411733483465</v>
      </c>
      <c r="G37" s="131"/>
      <c r="H37" s="146">
        <f>gmprop12_Cpm(B37,B30,C12,C13,C14,C15,C16,C17,C18,C19,C20,C21,C22,C23,H12,H13,H14,H15,H16,H17,H18,H19,H20,H21,H22,H23,H11,4)</f>
        <v>0.5099082346696693</v>
      </c>
      <c r="I37" s="146"/>
      <c r="J37" s="149">
        <f>gmprop12_Cpm(B37,B30,C12,C13,C14,C15,C16,C17,C18,C19,C20,C21,C22,C23,H12,H13,H14,H15,H16,H17,H18,H19,H20,H21,H22,H23,H11,5)</f>
        <v>0.516546714947497</v>
      </c>
      <c r="K37" s="149"/>
      <c r="L37" s="97">
        <f>gmprop12(tempconv(B37,B30,"℃"),pressconv(0,"kg/cm2.g","kg/cm2.g"),C12,C13,C14,C15,C16,C17,C18,C19,C20,C21,C22,C23,H12,H13,H14,H15,H16,H17,H18,H19,H20,H21,H22,H23,H11,6)</f>
        <v>0.044949233460902384</v>
      </c>
      <c r="M37" s="97"/>
      <c r="N37" s="97">
        <f>gmprop12(tempconv(B37,B30,"℃"),pressconv(0,"kg/cm2.g","kg/cm2.g"),C12,C13,C14,C15,C16,C17,C18,C19,C20,C21,C22,C23,H12,H13,H14,H15,H16,H17,H18,H19,H20,H21,H22,H23,H11,7)</f>
        <v>0.03126453846655811</v>
      </c>
      <c r="O37" s="97"/>
      <c r="P37" s="140">
        <f t="shared" si="0"/>
        <v>0.7426426239578944</v>
      </c>
      <c r="Q37" s="140"/>
      <c r="R37" s="7"/>
      <c r="S37" s="7"/>
      <c r="T37" s="7"/>
      <c r="U37" s="1"/>
      <c r="V37" s="53"/>
      <c r="W37" s="135"/>
      <c r="X37" s="135"/>
      <c r="Y37" s="59">
        <f>gmprop12(tempconv(B37,B30,"℃"),pressconv(0,"kg/cm2.g","kg/cm2.g"),C12,C13,C14,C15,C16,C17,C18,C19,C20,C21,C22,C23,H12,H13,H14,H15,H16,H17,H18,H19,H20,H21,H22,H23,H11,4)</f>
        <v>0.5062398120458047</v>
      </c>
      <c r="Z37" s="59"/>
      <c r="AA37" s="59">
        <f>gmprop12(tempconv(B37,B30,"℃"),pressconv(0,"kg/cm2.g","kg/cm2.g"),C12,C13,C14,C15,C16,C17,C18,C19,C20,C21,C22,C23,H12,H13,H14,H15,H16,H17,H18,H19,H20,H21,H22,H23,H11,5)</f>
        <v>0.516546714947497</v>
      </c>
      <c r="AB37" s="59"/>
    </row>
    <row r="38" spans="1:28" ht="11.25" customHeight="1">
      <c r="A38" s="3">
        <v>36</v>
      </c>
      <c r="B38" s="106"/>
      <c r="C38" s="64"/>
      <c r="D38" s="7"/>
      <c r="E38" s="7"/>
      <c r="F38" s="131"/>
      <c r="G38" s="131"/>
      <c r="H38" s="108"/>
      <c r="I38" s="108"/>
      <c r="J38" s="109"/>
      <c r="K38" s="109"/>
      <c r="L38" s="97"/>
      <c r="M38" s="97"/>
      <c r="N38" s="97"/>
      <c r="O38" s="97"/>
      <c r="P38" s="140"/>
      <c r="Q38" s="140"/>
      <c r="R38" s="7"/>
      <c r="S38" s="7"/>
      <c r="T38" s="7"/>
      <c r="U38" s="1"/>
      <c r="V38" s="53"/>
      <c r="W38" s="135"/>
      <c r="X38" s="135"/>
      <c r="Y38" s="59"/>
      <c r="Z38" s="59"/>
      <c r="AA38" s="59"/>
      <c r="AB38" s="59"/>
    </row>
    <row r="39" spans="1:24" ht="11.25" customHeight="1">
      <c r="A39" s="3">
        <v>37</v>
      </c>
      <c r="B39" s="106"/>
      <c r="C39" s="64"/>
      <c r="D39" s="7"/>
      <c r="E39" s="7"/>
      <c r="F39" s="131"/>
      <c r="G39" s="131"/>
      <c r="H39" s="108"/>
      <c r="I39" s="108"/>
      <c r="J39" s="109"/>
      <c r="K39" s="109"/>
      <c r="L39" s="97"/>
      <c r="M39" s="97"/>
      <c r="N39" s="97"/>
      <c r="O39" s="97"/>
      <c r="P39" s="140"/>
      <c r="Q39" s="140"/>
      <c r="R39" s="7"/>
      <c r="S39" s="7"/>
      <c r="T39" s="7"/>
      <c r="U39" s="1"/>
      <c r="V39" s="53"/>
      <c r="W39" s="135"/>
      <c r="X39" s="135"/>
    </row>
    <row r="40" spans="1:28" ht="11.25" customHeight="1">
      <c r="A40" s="3">
        <v>38</v>
      </c>
      <c r="B40" s="119"/>
      <c r="C40" s="120"/>
      <c r="D40" s="17"/>
      <c r="E40" s="17"/>
      <c r="F40" s="136"/>
      <c r="G40" s="136"/>
      <c r="H40" s="124"/>
      <c r="I40" s="124"/>
      <c r="J40" s="125"/>
      <c r="K40" s="125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54"/>
      <c r="W40" s="139"/>
      <c r="X40" s="139"/>
      <c r="Y40" s="62"/>
      <c r="Z40" s="62"/>
      <c r="AA40" s="62"/>
      <c r="AB40" s="62"/>
    </row>
    <row r="41" spans="1:28" ht="11.25" customHeight="1">
      <c r="A41" s="3">
        <v>39</v>
      </c>
      <c r="B41" s="117"/>
      <c r="C41" s="71"/>
      <c r="D41" s="5"/>
      <c r="E41" s="5"/>
      <c r="F41" s="137"/>
      <c r="G41" s="137"/>
      <c r="H41" s="126"/>
      <c r="I41" s="126"/>
      <c r="J41" s="127"/>
      <c r="K41" s="127"/>
      <c r="L41" s="5"/>
      <c r="M41" s="5"/>
      <c r="N41" s="5"/>
      <c r="O41" s="5"/>
      <c r="P41" s="5"/>
      <c r="Q41" s="5"/>
      <c r="R41" s="5"/>
      <c r="S41" s="5"/>
      <c r="T41" s="5"/>
      <c r="U41" s="13"/>
      <c r="V41" s="53"/>
      <c r="W41" s="135"/>
      <c r="X41" s="135"/>
      <c r="Y41" s="59"/>
      <c r="Z41" s="59"/>
      <c r="AA41" s="59"/>
      <c r="AB41" s="59"/>
    </row>
    <row r="42" spans="1:28" ht="11.25" customHeight="1">
      <c r="A42" s="3">
        <v>40</v>
      </c>
      <c r="B42" s="106"/>
      <c r="C42" s="64"/>
      <c r="D42" s="7"/>
      <c r="E42" s="7"/>
      <c r="F42" s="131"/>
      <c r="G42" s="131"/>
      <c r="H42" s="108"/>
      <c r="I42" s="108"/>
      <c r="J42" s="109"/>
      <c r="K42" s="109"/>
      <c r="L42" s="7"/>
      <c r="M42" s="7"/>
      <c r="N42" s="7"/>
      <c r="O42" s="7"/>
      <c r="P42" s="7"/>
      <c r="Q42" s="7"/>
      <c r="R42" s="7"/>
      <c r="S42" s="7"/>
      <c r="T42" s="7"/>
      <c r="U42" s="1"/>
      <c r="V42" s="53"/>
      <c r="W42" s="135"/>
      <c r="X42" s="135"/>
      <c r="Y42" s="59"/>
      <c r="Z42" s="59"/>
      <c r="AA42" s="59"/>
      <c r="AB42" s="59"/>
    </row>
    <row r="43" spans="1:28" ht="11.25" customHeight="1">
      <c r="A43" s="3">
        <v>41</v>
      </c>
      <c r="B43" s="106"/>
      <c r="C43" s="64"/>
      <c r="D43" s="7"/>
      <c r="E43" s="7"/>
      <c r="F43" s="131"/>
      <c r="G43" s="131"/>
      <c r="H43" s="108"/>
      <c r="I43" s="108"/>
      <c r="J43" s="109"/>
      <c r="K43" s="109"/>
      <c r="L43" s="7"/>
      <c r="M43" s="7"/>
      <c r="N43" s="7"/>
      <c r="O43" s="7"/>
      <c r="P43" s="7"/>
      <c r="Q43" s="7"/>
      <c r="R43" s="7"/>
      <c r="S43" s="7"/>
      <c r="T43" s="7"/>
      <c r="U43" s="1"/>
      <c r="V43" s="53"/>
      <c r="W43" s="135"/>
      <c r="X43" s="135"/>
      <c r="Y43" s="59"/>
      <c r="Z43" s="59"/>
      <c r="AA43" s="59"/>
      <c r="AB43" s="59"/>
    </row>
    <row r="44" spans="1:28" ht="11.25" customHeight="1">
      <c r="A44" s="3">
        <v>42</v>
      </c>
      <c r="B44" s="106"/>
      <c r="C44" s="64"/>
      <c r="D44" s="7"/>
      <c r="E44" s="7"/>
      <c r="F44" s="131"/>
      <c r="G44" s="131"/>
      <c r="H44" s="108"/>
      <c r="I44" s="108"/>
      <c r="J44" s="109"/>
      <c r="K44" s="109"/>
      <c r="L44" s="7"/>
      <c r="M44" s="7"/>
      <c r="N44" s="7"/>
      <c r="O44" s="7"/>
      <c r="P44" s="7"/>
      <c r="Q44" s="7"/>
      <c r="R44" s="7"/>
      <c r="S44" s="7"/>
      <c r="T44" s="7"/>
      <c r="U44" s="1"/>
      <c r="V44" s="53"/>
      <c r="W44" s="135"/>
      <c r="X44" s="135"/>
      <c r="Y44" s="59"/>
      <c r="Z44" s="59"/>
      <c r="AA44" s="59"/>
      <c r="AB44" s="59"/>
    </row>
    <row r="45" spans="1:28" ht="11.25" customHeight="1">
      <c r="A45" s="3">
        <v>43</v>
      </c>
      <c r="B45" s="112"/>
      <c r="C45" s="87"/>
      <c r="D45" s="8"/>
      <c r="E45" s="8"/>
      <c r="F45" s="132"/>
      <c r="G45" s="132"/>
      <c r="H45" s="123"/>
      <c r="I45" s="123"/>
      <c r="J45" s="118"/>
      <c r="K45" s="118"/>
      <c r="L45" s="8"/>
      <c r="M45" s="8"/>
      <c r="N45" s="8"/>
      <c r="O45" s="8"/>
      <c r="P45" s="8"/>
      <c r="Q45" s="8"/>
      <c r="R45" s="8"/>
      <c r="S45" s="8"/>
      <c r="T45" s="8"/>
      <c r="U45" s="12"/>
      <c r="V45" s="53"/>
      <c r="W45" s="135"/>
      <c r="X45" s="135"/>
      <c r="Y45" s="59"/>
      <c r="Z45" s="59"/>
      <c r="AA45" s="59"/>
      <c r="AB45" s="59"/>
    </row>
    <row r="46" spans="1:28" ht="11.25" customHeight="1">
      <c r="A46" s="3">
        <v>44</v>
      </c>
      <c r="B46" s="105"/>
      <c r="C46" s="65"/>
      <c r="D46" s="11"/>
      <c r="E46" s="11"/>
      <c r="F46" s="130"/>
      <c r="G46" s="130"/>
      <c r="H46" s="115"/>
      <c r="I46" s="115"/>
      <c r="J46" s="116"/>
      <c r="K46" s="116"/>
      <c r="L46" s="11"/>
      <c r="M46" s="11"/>
      <c r="N46" s="11"/>
      <c r="O46" s="11"/>
      <c r="P46" s="11"/>
      <c r="Q46" s="11"/>
      <c r="R46" s="11"/>
      <c r="S46" s="11"/>
      <c r="T46" s="11"/>
      <c r="U46" s="15"/>
      <c r="V46" s="51"/>
      <c r="W46" s="134"/>
      <c r="X46" s="134"/>
      <c r="Y46" s="63"/>
      <c r="Z46" s="63"/>
      <c r="AA46" s="63"/>
      <c r="AB46" s="63"/>
    </row>
    <row r="47" spans="1:28" ht="11.25" customHeight="1">
      <c r="A47" s="3">
        <v>45</v>
      </c>
      <c r="B47" s="106"/>
      <c r="C47" s="64"/>
      <c r="D47" s="7"/>
      <c r="E47" s="7"/>
      <c r="F47" s="131"/>
      <c r="G47" s="131"/>
      <c r="H47" s="108"/>
      <c r="I47" s="108"/>
      <c r="J47" s="109"/>
      <c r="K47" s="109"/>
      <c r="L47" s="7"/>
      <c r="M47" s="7"/>
      <c r="N47" s="7"/>
      <c r="O47" s="7"/>
      <c r="P47" s="7"/>
      <c r="Q47" s="7"/>
      <c r="R47" s="7"/>
      <c r="S47" s="7"/>
      <c r="T47" s="7"/>
      <c r="U47" s="1"/>
      <c r="V47" s="53"/>
      <c r="W47" s="135"/>
      <c r="X47" s="135"/>
      <c r="Y47" s="59"/>
      <c r="Z47" s="59"/>
      <c r="AA47" s="59"/>
      <c r="AB47" s="59"/>
    </row>
    <row r="48" spans="1:28" ht="11.25" customHeight="1">
      <c r="A48" s="3">
        <v>46</v>
      </c>
      <c r="B48" s="106"/>
      <c r="C48" s="64"/>
      <c r="D48" s="7"/>
      <c r="E48" s="7"/>
      <c r="F48" s="131"/>
      <c r="G48" s="131"/>
      <c r="H48" s="108"/>
      <c r="I48" s="108"/>
      <c r="J48" s="109"/>
      <c r="K48" s="109"/>
      <c r="L48" s="7"/>
      <c r="M48" s="7"/>
      <c r="N48" s="7"/>
      <c r="O48" s="7"/>
      <c r="P48" s="7"/>
      <c r="Q48" s="7"/>
      <c r="R48" s="7"/>
      <c r="S48" s="7"/>
      <c r="T48" s="7"/>
      <c r="U48" s="1"/>
      <c r="V48" s="53"/>
      <c r="W48" s="135"/>
      <c r="X48" s="135"/>
      <c r="Y48" s="59"/>
      <c r="Z48" s="59"/>
      <c r="AA48" s="59"/>
      <c r="AB48" s="59"/>
    </row>
    <row r="49" spans="1:28" ht="11.25" customHeight="1">
      <c r="A49" s="3">
        <v>47</v>
      </c>
      <c r="B49" s="106"/>
      <c r="C49" s="64"/>
      <c r="D49" s="7"/>
      <c r="E49" s="7"/>
      <c r="F49" s="131"/>
      <c r="G49" s="131"/>
      <c r="H49" s="108"/>
      <c r="I49" s="108"/>
      <c r="J49" s="109"/>
      <c r="K49" s="109"/>
      <c r="L49" s="7"/>
      <c r="M49" s="7"/>
      <c r="N49" s="7"/>
      <c r="O49" s="7"/>
      <c r="P49" s="7"/>
      <c r="Q49" s="7"/>
      <c r="R49" s="7"/>
      <c r="S49" s="7"/>
      <c r="T49" s="7"/>
      <c r="U49" s="1"/>
      <c r="V49" s="53"/>
      <c r="W49" s="135"/>
      <c r="X49" s="135"/>
      <c r="Y49" s="59"/>
      <c r="Z49" s="59"/>
      <c r="AA49" s="59"/>
      <c r="AB49" s="59"/>
    </row>
    <row r="50" spans="1:28" ht="11.25" customHeight="1">
      <c r="A50" s="3">
        <v>48</v>
      </c>
      <c r="B50" s="119"/>
      <c r="C50" s="120"/>
      <c r="D50" s="17"/>
      <c r="E50" s="17"/>
      <c r="F50" s="136"/>
      <c r="G50" s="136"/>
      <c r="H50" s="124"/>
      <c r="I50" s="124"/>
      <c r="J50" s="125"/>
      <c r="K50" s="125"/>
      <c r="L50" s="17"/>
      <c r="M50" s="17"/>
      <c r="N50" s="17"/>
      <c r="O50" s="17"/>
      <c r="P50" s="17"/>
      <c r="Q50" s="17"/>
      <c r="R50" s="17"/>
      <c r="S50" s="17"/>
      <c r="T50" s="17"/>
      <c r="U50" s="18"/>
      <c r="V50" s="54"/>
      <c r="W50" s="139"/>
      <c r="X50" s="139"/>
      <c r="Y50" s="62"/>
      <c r="Z50" s="62"/>
      <c r="AA50" s="62"/>
      <c r="AB50" s="62"/>
    </row>
    <row r="51" spans="1:28" ht="11.25" customHeight="1">
      <c r="A51" s="3">
        <v>49</v>
      </c>
      <c r="B51" s="117"/>
      <c r="C51" s="71"/>
      <c r="D51" s="5"/>
      <c r="E51" s="5"/>
      <c r="F51" s="137"/>
      <c r="G51" s="137"/>
      <c r="H51" s="126"/>
      <c r="I51" s="126"/>
      <c r="J51" s="127"/>
      <c r="K51" s="127"/>
      <c r="L51" s="5"/>
      <c r="M51" s="5"/>
      <c r="N51" s="5"/>
      <c r="O51" s="5"/>
      <c r="P51" s="5"/>
      <c r="Q51" s="5"/>
      <c r="R51" s="5"/>
      <c r="S51" s="5"/>
      <c r="T51" s="5"/>
      <c r="U51" s="13"/>
      <c r="V51" s="53"/>
      <c r="W51" s="135"/>
      <c r="X51" s="135"/>
      <c r="Y51" s="59"/>
      <c r="Z51" s="59"/>
      <c r="AA51" s="59"/>
      <c r="AB51" s="59"/>
    </row>
    <row r="52" spans="1:28" ht="11.25" customHeight="1">
      <c r="A52" s="3">
        <v>50</v>
      </c>
      <c r="B52" s="106"/>
      <c r="C52" s="64"/>
      <c r="D52" s="7"/>
      <c r="E52" s="7"/>
      <c r="F52" s="131"/>
      <c r="G52" s="131"/>
      <c r="H52" s="108"/>
      <c r="I52" s="108"/>
      <c r="J52" s="109"/>
      <c r="K52" s="109"/>
      <c r="L52" s="7"/>
      <c r="M52" s="7"/>
      <c r="N52" s="7"/>
      <c r="O52" s="7"/>
      <c r="P52" s="7"/>
      <c r="Q52" s="7"/>
      <c r="R52" s="7"/>
      <c r="S52" s="7"/>
      <c r="T52" s="7"/>
      <c r="U52" s="1"/>
      <c r="V52" s="53"/>
      <c r="W52" s="135"/>
      <c r="X52" s="135"/>
      <c r="Y52" s="59"/>
      <c r="Z52" s="59"/>
      <c r="AA52" s="59"/>
      <c r="AB52" s="59"/>
    </row>
    <row r="53" spans="1:28" ht="11.25" customHeight="1">
      <c r="A53" s="3">
        <v>51</v>
      </c>
      <c r="B53" s="106"/>
      <c r="C53" s="64"/>
      <c r="D53" s="7"/>
      <c r="E53" s="7"/>
      <c r="F53" s="131"/>
      <c r="G53" s="131"/>
      <c r="H53" s="108"/>
      <c r="I53" s="108"/>
      <c r="J53" s="109"/>
      <c r="K53" s="109"/>
      <c r="L53" s="7"/>
      <c r="M53" s="7"/>
      <c r="N53" s="7"/>
      <c r="O53" s="7"/>
      <c r="P53" s="7"/>
      <c r="Q53" s="7"/>
      <c r="R53" s="7"/>
      <c r="S53" s="7"/>
      <c r="T53" s="7"/>
      <c r="U53" s="1"/>
      <c r="V53" s="53"/>
      <c r="W53" s="135"/>
      <c r="X53" s="135"/>
      <c r="Y53" s="59"/>
      <c r="Z53" s="59"/>
      <c r="AA53" s="59"/>
      <c r="AB53" s="59"/>
    </row>
    <row r="54" spans="1:28" ht="11.25" customHeight="1">
      <c r="A54" s="3">
        <v>52</v>
      </c>
      <c r="B54" s="106"/>
      <c r="C54" s="64"/>
      <c r="D54" s="7"/>
      <c r="E54" s="7"/>
      <c r="F54" s="131"/>
      <c r="G54" s="131"/>
      <c r="H54" s="108"/>
      <c r="I54" s="108"/>
      <c r="J54" s="109"/>
      <c r="K54" s="109"/>
      <c r="L54" s="7"/>
      <c r="M54" s="7"/>
      <c r="N54" s="7"/>
      <c r="O54" s="7"/>
      <c r="P54" s="7"/>
      <c r="Q54" s="7"/>
      <c r="R54" s="7"/>
      <c r="S54" s="7"/>
      <c r="T54" s="7"/>
      <c r="U54" s="1"/>
      <c r="V54" s="53"/>
      <c r="W54" s="135"/>
      <c r="X54" s="135"/>
      <c r="Y54" s="59"/>
      <c r="Z54" s="59"/>
      <c r="AA54" s="59"/>
      <c r="AB54" s="59"/>
    </row>
    <row r="55" spans="1:28" ht="11.25" customHeight="1">
      <c r="A55" s="3">
        <v>53</v>
      </c>
      <c r="B55" s="112"/>
      <c r="C55" s="87"/>
      <c r="D55" s="8"/>
      <c r="E55" s="8"/>
      <c r="F55" s="132"/>
      <c r="G55" s="132"/>
      <c r="H55" s="123"/>
      <c r="I55" s="123"/>
      <c r="J55" s="118"/>
      <c r="K55" s="118"/>
      <c r="L55" s="8"/>
      <c r="M55" s="8"/>
      <c r="N55" s="8"/>
      <c r="O55" s="8"/>
      <c r="P55" s="8"/>
      <c r="Q55" s="8"/>
      <c r="R55" s="8"/>
      <c r="S55" s="8"/>
      <c r="T55" s="8"/>
      <c r="U55" s="12"/>
      <c r="V55" s="53"/>
      <c r="W55" s="135"/>
      <c r="X55" s="135"/>
      <c r="Y55" s="59"/>
      <c r="Z55" s="59"/>
      <c r="AA55" s="59"/>
      <c r="AB55" s="59"/>
    </row>
    <row r="56" spans="1:28" ht="11.25" customHeight="1">
      <c r="A56" s="3">
        <v>54</v>
      </c>
      <c r="B56" s="121"/>
      <c r="C56" s="122"/>
      <c r="D56" s="42"/>
      <c r="E56" s="42"/>
      <c r="F56" s="138"/>
      <c r="G56" s="138"/>
      <c r="H56" s="128"/>
      <c r="I56" s="128"/>
      <c r="J56" s="60"/>
      <c r="K56" s="60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1"/>
      <c r="W56" s="138"/>
      <c r="X56" s="138"/>
      <c r="Y56" s="60"/>
      <c r="Z56" s="60"/>
      <c r="AA56" s="60"/>
      <c r="AB56" s="60"/>
    </row>
    <row r="57" spans="1:26" ht="11.25" customHeight="1">
      <c r="A57" s="3">
        <v>55</v>
      </c>
      <c r="B57" s="14" t="s">
        <v>118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  <c r="W57" s="52"/>
      <c r="X57" s="52"/>
      <c r="Y57" s="52"/>
      <c r="Z57" s="52"/>
    </row>
    <row r="58" spans="1:21" ht="11.25" customHeight="1">
      <c r="A58" s="3">
        <v>56</v>
      </c>
      <c r="B58" s="49" t="s">
        <v>59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49" t="s"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49" t="s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49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0" t="s">
        <v>60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119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120</v>
      </c>
    </row>
    <row r="64" ht="11.25" customHeight="1">
      <c r="A64" s="3"/>
    </row>
    <row r="65" ht="11.25" customHeight="1">
      <c r="A65" s="3"/>
    </row>
  </sheetData>
  <mergeCells count="292">
    <mergeCell ref="AA55:AB55"/>
    <mergeCell ref="AA56:AB56"/>
    <mergeCell ref="AA29:AB29"/>
    <mergeCell ref="AA51:AB51"/>
    <mergeCell ref="AA52:AB52"/>
    <mergeCell ref="AA53:AB53"/>
    <mergeCell ref="AA54:AB54"/>
    <mergeCell ref="AA47:AB47"/>
    <mergeCell ref="AA48:AB48"/>
    <mergeCell ref="AA49:AB49"/>
    <mergeCell ref="AA50:AB50"/>
    <mergeCell ref="AA43:AB43"/>
    <mergeCell ref="AA44:AB44"/>
    <mergeCell ref="AA45:AB45"/>
    <mergeCell ref="AA46:AB46"/>
    <mergeCell ref="AA37:AB37"/>
    <mergeCell ref="AA40:AB40"/>
    <mergeCell ref="AA41:AB41"/>
    <mergeCell ref="AA42:AB42"/>
    <mergeCell ref="AA38:AB38"/>
    <mergeCell ref="AA35:AB35"/>
    <mergeCell ref="AA36:AB36"/>
    <mergeCell ref="AA31:AB31"/>
    <mergeCell ref="AA32:AB32"/>
    <mergeCell ref="AA33:AB33"/>
    <mergeCell ref="AA34:AB34"/>
    <mergeCell ref="H13:I13"/>
    <mergeCell ref="H14:I14"/>
    <mergeCell ref="H15:I15"/>
    <mergeCell ref="H16:I16"/>
    <mergeCell ref="R7:U7"/>
    <mergeCell ref="B10:U10"/>
    <mergeCell ref="H11:I11"/>
    <mergeCell ref="H12:I12"/>
    <mergeCell ref="J11:K11"/>
    <mergeCell ref="L11:M11"/>
    <mergeCell ref="J12:K12"/>
    <mergeCell ref="L12:M12"/>
    <mergeCell ref="F11:G11"/>
    <mergeCell ref="B1:U2"/>
    <mergeCell ref="R3:U3"/>
    <mergeCell ref="R4:U4"/>
    <mergeCell ref="R5:U5"/>
    <mergeCell ref="H17:I17"/>
    <mergeCell ref="H18:I18"/>
    <mergeCell ref="H19:I19"/>
    <mergeCell ref="H20:I20"/>
    <mergeCell ref="H21:I21"/>
    <mergeCell ref="H22:I22"/>
    <mergeCell ref="H23:I23"/>
    <mergeCell ref="H24:I24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N28:O28"/>
    <mergeCell ref="P28:Q28"/>
    <mergeCell ref="J23:K23"/>
    <mergeCell ref="L23:M23"/>
    <mergeCell ref="J24:K24"/>
    <mergeCell ref="L24:M24"/>
    <mergeCell ref="B27:U27"/>
    <mergeCell ref="F25:G25"/>
    <mergeCell ref="F26:G26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B28:C28"/>
    <mergeCell ref="D28:E28"/>
    <mergeCell ref="L28:M28"/>
    <mergeCell ref="H28:K28"/>
    <mergeCell ref="N30:O30"/>
    <mergeCell ref="P30:Q30"/>
    <mergeCell ref="B31:C31"/>
    <mergeCell ref="B32:C32"/>
    <mergeCell ref="B30:C30"/>
    <mergeCell ref="D30:E30"/>
    <mergeCell ref="L30:M30"/>
    <mergeCell ref="H32:I32"/>
    <mergeCell ref="J32:K32"/>
    <mergeCell ref="L31:M31"/>
    <mergeCell ref="B29:C29"/>
    <mergeCell ref="B38:C38"/>
    <mergeCell ref="B39:C39"/>
    <mergeCell ref="B33:C33"/>
    <mergeCell ref="B34:C34"/>
    <mergeCell ref="B35:C35"/>
    <mergeCell ref="B36:C36"/>
    <mergeCell ref="H29:I29"/>
    <mergeCell ref="J29:K29"/>
    <mergeCell ref="H30:K30"/>
    <mergeCell ref="H31:I31"/>
    <mergeCell ref="J31:K31"/>
    <mergeCell ref="B41:C41"/>
    <mergeCell ref="J33:K33"/>
    <mergeCell ref="J34:K34"/>
    <mergeCell ref="J35:K35"/>
    <mergeCell ref="J36:K36"/>
    <mergeCell ref="J37:K37"/>
    <mergeCell ref="J38:K38"/>
    <mergeCell ref="B40:C40"/>
    <mergeCell ref="B37:C37"/>
    <mergeCell ref="J39:K39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H33:I33"/>
    <mergeCell ref="H34:I34"/>
    <mergeCell ref="H35:I35"/>
    <mergeCell ref="H36:I36"/>
    <mergeCell ref="H37:I37"/>
    <mergeCell ref="H38:I38"/>
    <mergeCell ref="H39:I3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J46:K46"/>
    <mergeCell ref="H47:I47"/>
    <mergeCell ref="J47:K47"/>
    <mergeCell ref="H48:I48"/>
    <mergeCell ref="J48:K48"/>
    <mergeCell ref="H49:I49"/>
    <mergeCell ref="J49:K49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55:I55"/>
    <mergeCell ref="J55:K55"/>
    <mergeCell ref="H56:I56"/>
    <mergeCell ref="J56:K56"/>
    <mergeCell ref="F28:G28"/>
    <mergeCell ref="F30:G30"/>
    <mergeCell ref="F31:G31"/>
    <mergeCell ref="F32:G32"/>
    <mergeCell ref="F33:G33"/>
    <mergeCell ref="F34:G34"/>
    <mergeCell ref="F35:G35"/>
    <mergeCell ref="F36:G36"/>
    <mergeCell ref="Y33:Z33"/>
    <mergeCell ref="Y28:Z28"/>
    <mergeCell ref="W28:X28"/>
    <mergeCell ref="Y29:Z29"/>
    <mergeCell ref="W31:X31"/>
    <mergeCell ref="W32:X32"/>
    <mergeCell ref="W33:X33"/>
    <mergeCell ref="Y32:Z32"/>
    <mergeCell ref="Y31:Z31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W34:X34"/>
    <mergeCell ref="Y34:Z34"/>
    <mergeCell ref="W35:X35"/>
    <mergeCell ref="Y35:Z35"/>
    <mergeCell ref="W36:X36"/>
    <mergeCell ref="Y36:Z36"/>
    <mergeCell ref="W37:X37"/>
    <mergeCell ref="W38:X38"/>
    <mergeCell ref="Y38:Z38"/>
    <mergeCell ref="W39:X39"/>
    <mergeCell ref="Y37:Z37"/>
    <mergeCell ref="W40:X40"/>
    <mergeCell ref="Y40:Z40"/>
    <mergeCell ref="W41:X41"/>
    <mergeCell ref="Y41:Z41"/>
    <mergeCell ref="W42:X42"/>
    <mergeCell ref="Y42:Z42"/>
    <mergeCell ref="W43:X43"/>
    <mergeCell ref="Y43:Z43"/>
    <mergeCell ref="W44:X44"/>
    <mergeCell ref="Y44:Z44"/>
    <mergeCell ref="W45:X45"/>
    <mergeCell ref="Y45:Z45"/>
    <mergeCell ref="W46:X46"/>
    <mergeCell ref="Y46:Z46"/>
    <mergeCell ref="W47:X47"/>
    <mergeCell ref="Y47:Z47"/>
    <mergeCell ref="W48:X48"/>
    <mergeCell ref="Y48:Z48"/>
    <mergeCell ref="W49:X49"/>
    <mergeCell ref="Y49:Z49"/>
    <mergeCell ref="W50:X50"/>
    <mergeCell ref="Y50:Z50"/>
    <mergeCell ref="W51:X51"/>
    <mergeCell ref="Y51:Z51"/>
    <mergeCell ref="W52:X52"/>
    <mergeCell ref="Y52:Z52"/>
    <mergeCell ref="W53:X53"/>
    <mergeCell ref="Y53:Z53"/>
    <mergeCell ref="W56:X56"/>
    <mergeCell ref="Y56:Z56"/>
    <mergeCell ref="W54:X54"/>
    <mergeCell ref="Y54:Z54"/>
    <mergeCell ref="W55:X55"/>
    <mergeCell ref="Y55:Z55"/>
    <mergeCell ref="N31:O31"/>
    <mergeCell ref="P31:Q31"/>
    <mergeCell ref="L32:M32"/>
    <mergeCell ref="L33:M33"/>
    <mergeCell ref="P32:Q32"/>
    <mergeCell ref="P33:Q33"/>
    <mergeCell ref="L34:M34"/>
    <mergeCell ref="L35:M35"/>
    <mergeCell ref="L36:M36"/>
    <mergeCell ref="L37:M37"/>
    <mergeCell ref="L38:M38"/>
    <mergeCell ref="L39:M39"/>
    <mergeCell ref="N32:O32"/>
    <mergeCell ref="N33:O33"/>
    <mergeCell ref="N34:O34"/>
    <mergeCell ref="N35:O35"/>
    <mergeCell ref="N36:O36"/>
    <mergeCell ref="N37:O37"/>
    <mergeCell ref="N38:O38"/>
    <mergeCell ref="N39:O39"/>
    <mergeCell ref="P38:Q38"/>
    <mergeCell ref="P39:Q39"/>
    <mergeCell ref="P34:Q34"/>
    <mergeCell ref="P35:Q35"/>
    <mergeCell ref="P36:Q36"/>
    <mergeCell ref="P37:Q37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B65"/>
  <sheetViews>
    <sheetView tabSelected="1" zoomScaleSheetLayoutView="100" workbookViewId="0" topLeftCell="A1">
      <selection activeCell="O9" sqref="O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76" t="s">
        <v>132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2:21" ht="11.25" customHeigh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ht="11.25" customHeight="1">
      <c r="A3" s="3">
        <v>1</v>
      </c>
      <c r="B3" s="4"/>
      <c r="C3" s="5"/>
      <c r="D3" s="5"/>
      <c r="E3" s="21"/>
      <c r="F3" s="5"/>
      <c r="G3" s="5"/>
      <c r="H3" s="5"/>
      <c r="I3" s="5"/>
      <c r="J3" s="5"/>
      <c r="K3" s="5"/>
      <c r="L3" s="5"/>
      <c r="M3" s="5"/>
      <c r="N3" s="5"/>
      <c r="O3" s="5"/>
      <c r="P3" s="11"/>
      <c r="Q3" s="11"/>
      <c r="R3" s="82"/>
      <c r="S3" s="82"/>
      <c r="T3" s="82"/>
      <c r="U3" s="83"/>
    </row>
    <row r="4" spans="1:21" ht="11.25" customHeight="1">
      <c r="A4" s="3">
        <v>2</v>
      </c>
      <c r="B4" s="6" t="s">
        <v>133</v>
      </c>
      <c r="C4" s="7"/>
      <c r="D4" s="7"/>
      <c r="E4" s="22" t="s">
        <v>134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135</v>
      </c>
      <c r="Q4" s="7"/>
      <c r="R4" s="84" t="s">
        <v>136</v>
      </c>
      <c r="S4" s="84"/>
      <c r="T4" s="84"/>
      <c r="U4" s="85"/>
    </row>
    <row r="5" spans="1:21" ht="11.25" customHeight="1">
      <c r="A5" s="3">
        <v>3</v>
      </c>
      <c r="B5" s="6" t="s">
        <v>137</v>
      </c>
      <c r="C5" s="7"/>
      <c r="D5" s="7"/>
      <c r="E5" s="55" t="str">
        <f>"All incl. "&amp;H29&amp;" "&amp;H28</f>
        <v>All incl. Mean Spec. Heat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138</v>
      </c>
      <c r="Q5" s="7"/>
      <c r="R5" s="64" t="s">
        <v>169</v>
      </c>
      <c r="S5" s="64"/>
      <c r="T5" s="64"/>
      <c r="U5" s="86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139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/>
      <c r="C7" s="11"/>
      <c r="D7" s="11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65"/>
      <c r="S7" s="65"/>
      <c r="T7" s="65"/>
      <c r="U7" s="66"/>
    </row>
    <row r="8" spans="1:21" ht="11.25" customHeight="1">
      <c r="A8" s="3">
        <v>6</v>
      </c>
      <c r="B8" s="6"/>
      <c r="C8" s="7"/>
      <c r="D8" s="7"/>
      <c r="E8" s="22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spans="1:21" ht="11.25" customHeight="1">
      <c r="A10" s="3">
        <v>8</v>
      </c>
      <c r="B10" s="67" t="s">
        <v>140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</row>
    <row r="11" spans="1:21" ht="11.25" customHeight="1">
      <c r="A11" s="3">
        <v>9</v>
      </c>
      <c r="B11" s="37"/>
      <c r="C11" s="38" t="s">
        <v>141</v>
      </c>
      <c r="D11" s="38"/>
      <c r="E11" s="38"/>
      <c r="F11" s="74" t="s">
        <v>142</v>
      </c>
      <c r="G11" s="75"/>
      <c r="H11" s="70" t="s">
        <v>38</v>
      </c>
      <c r="I11" s="70"/>
      <c r="J11" s="57" t="str">
        <f>H11</f>
        <v>volume%</v>
      </c>
      <c r="K11" s="57"/>
      <c r="L11" s="57" t="str">
        <f>IF(J11="volume%","weight%","volume%")</f>
        <v>weight%</v>
      </c>
      <c r="M11" s="58"/>
      <c r="N11" s="38"/>
      <c r="O11" s="38"/>
      <c r="P11" s="38"/>
      <c r="Q11" s="38"/>
      <c r="R11" s="38"/>
      <c r="S11" s="38"/>
      <c r="T11" s="38"/>
      <c r="U11" s="39"/>
    </row>
    <row r="12" spans="1:21" ht="11.25" customHeight="1">
      <c r="A12" s="3">
        <v>10</v>
      </c>
      <c r="B12" s="36">
        <v>1</v>
      </c>
      <c r="C12" s="5" t="s">
        <v>106</v>
      </c>
      <c r="D12" s="5"/>
      <c r="E12" s="5"/>
      <c r="F12" s="100">
        <f>gmconv12(C12,C13,C14,C15,C16,C17,C18,C19,C20,C21,C22,C23,J12,J13,J14,J15,J16,J17,J18,J19,J20,J21,J22,J23,J11,12)</f>
        <v>16.0426</v>
      </c>
      <c r="G12" s="101"/>
      <c r="H12" s="71">
        <v>5</v>
      </c>
      <c r="I12" s="71"/>
      <c r="J12" s="72">
        <f>H12/H24*100</f>
        <v>5</v>
      </c>
      <c r="K12" s="72"/>
      <c r="L12" s="72">
        <f>gmconv12(C12,C13,C14,C15,C16,C17,C18,C19,C20,C21,C22,C23,J12,J13,J14,J15,J16,J17,J18,J19,J20,J21,J22,J23,J11,IF(L11="volume%",14,15))</f>
        <v>3.7539229625164614</v>
      </c>
      <c r="M12" s="73"/>
      <c r="N12" s="5"/>
      <c r="O12" s="5"/>
      <c r="P12" s="5"/>
      <c r="Q12" s="5"/>
      <c r="R12" s="5"/>
      <c r="S12" s="5"/>
      <c r="T12" s="5"/>
      <c r="U12" s="13"/>
    </row>
    <row r="13" spans="1:21" ht="11.25" customHeight="1">
      <c r="A13" s="3">
        <v>11</v>
      </c>
      <c r="B13" s="35">
        <v>2</v>
      </c>
      <c r="C13" s="7" t="s">
        <v>124</v>
      </c>
      <c r="D13" s="7"/>
      <c r="E13" s="7"/>
      <c r="F13" s="102">
        <f>gmconv12(C12,C13,C14,C15,C16,C17,C18,C19,C20,C21,C22,C23,J12,J13,J14,J15,J16,J17,J18,J19,J20,J21,J22,J23,J11,22)</f>
        <v>30.0694</v>
      </c>
      <c r="G13" s="85"/>
      <c r="H13" s="64">
        <v>22</v>
      </c>
      <c r="I13" s="64"/>
      <c r="J13" s="88">
        <f>H13/H24*100</f>
        <v>22</v>
      </c>
      <c r="K13" s="88"/>
      <c r="L13" s="88">
        <f>gmconv12(C12,C13,C14,C15,C16,C17,C18,C19,C20,C21,C22,C23,J12,J13,J14,J15,J16,J17,J18,J19,J20,J21,J22,J23,J11,IF(L11="volume%",24,25))</f>
        <v>30.959079511301603</v>
      </c>
      <c r="M13" s="89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35">
        <v>3</v>
      </c>
      <c r="C14" s="7" t="s">
        <v>170</v>
      </c>
      <c r="D14" s="7"/>
      <c r="E14" s="7"/>
      <c r="F14" s="102">
        <f>gmconv12(C12,C13,C14,C15,C16,C17,C18,C19,C20,C21,C22,C23,J12,J13,J14,J15,J16,J17,J18,J19,J20,J21,J22,J23,J11,32)</f>
        <v>2.0158</v>
      </c>
      <c r="G14" s="85"/>
      <c r="H14" s="64">
        <v>25</v>
      </c>
      <c r="I14" s="64"/>
      <c r="J14" s="88">
        <f>H14/H24*100</f>
        <v>25</v>
      </c>
      <c r="K14" s="88"/>
      <c r="L14" s="88">
        <f>gmconv12(C12,C13,C14,C15,C16,C17,C18,C19,C20,C21,C22,C23,J12,J13,J14,J15,J16,J17,J18,J19,J20,J21,J22,J23,J11,IF(L11="volume%",34,35))</f>
        <v>2.358457453230986</v>
      </c>
      <c r="M14" s="89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35">
        <v>4</v>
      </c>
      <c r="C15" s="7" t="s">
        <v>33</v>
      </c>
      <c r="D15" s="7"/>
      <c r="E15" s="7"/>
      <c r="F15" s="102">
        <f>gmconv12(C12,C13,C14,C15,C16,C17,C18,C19,C20,C21,C22,C23,J12,J13,J14,J15,J16,J17,J18,J19,J20,J21,J22,J23,J11,42)</f>
        <v>28.0134</v>
      </c>
      <c r="G15" s="85"/>
      <c r="H15" s="64">
        <v>48</v>
      </c>
      <c r="I15" s="64"/>
      <c r="J15" s="88">
        <f>H15/H24*100</f>
        <v>48</v>
      </c>
      <c r="K15" s="88"/>
      <c r="L15" s="88">
        <f>gmconv12(C12,C13,C14,C15,C16,C17,C18,C19,C20,C21,C22,C23,J12,J13,J14,J15,J16,J17,J18,J19,J20,J21,J22,J23,J11,IF(L11="volume%",44,45))</f>
        <v>62.92854007295096</v>
      </c>
      <c r="M15" s="89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35">
        <v>5</v>
      </c>
      <c r="C16" s="7" t="s">
        <v>37</v>
      </c>
      <c r="D16" s="7"/>
      <c r="E16" s="7"/>
      <c r="F16" s="102">
        <f>gmconv12(C12,C13,C14,C15,C16,C17,C18,C19,C20,C21,C22,C23,J12,J13,J14,J15,J16,J17,J18,J19,J20,J21,J22,J23,J11,52)</f>
        <v>0</v>
      </c>
      <c r="G16" s="85"/>
      <c r="H16" s="64"/>
      <c r="I16" s="64"/>
      <c r="J16" s="88">
        <f>H16/H24*100</f>
        <v>0</v>
      </c>
      <c r="K16" s="88"/>
      <c r="L16" s="88">
        <f>gmconv12(C12,C13,C14,C15,C16,C17,C18,C19,C20,C21,C22,C23,J12,J13,J14,J15,J16,J17,J18,J19,J20,J21,J22,J23,J11,IF(L11="volume%",54,55))</f>
        <v>0</v>
      </c>
      <c r="M16" s="89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35">
        <v>6</v>
      </c>
      <c r="C17" s="7" t="s">
        <v>37</v>
      </c>
      <c r="D17" s="7"/>
      <c r="E17" s="7"/>
      <c r="F17" s="102">
        <f>gmconv12(C12,C13,C14,C15,C16,C17,C18,C19,C20,C21,C22,C23,J12,J13,J14,J15,J16,J17,J18,J19,J20,J21,J22,J23,J11,62)</f>
        <v>0</v>
      </c>
      <c r="G17" s="85"/>
      <c r="H17" s="64"/>
      <c r="I17" s="64"/>
      <c r="J17" s="88">
        <f>H17/H24*100</f>
        <v>0</v>
      </c>
      <c r="K17" s="88"/>
      <c r="L17" s="88">
        <f>gmconv12(C12,C13,C14,C15,C16,C17,C18,C19,C20,C21,C22,C23,J12,J13,J14,J15,J16,J17,J18,J19,J20,J21,J22,J23,J11,IF(L11="volume%",64,65))</f>
        <v>0</v>
      </c>
      <c r="M17" s="89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35">
        <v>7</v>
      </c>
      <c r="C18" s="7" t="s">
        <v>37</v>
      </c>
      <c r="D18" s="7"/>
      <c r="E18" s="7"/>
      <c r="F18" s="102">
        <f>gmconv12(C12,C13,C14,C15,C16,C17,C18,C19,C20,C21,C22,C23,J12,J13,J14,J15,J16,J17,J18,J19,J20,J21,J22,J23,J11,72)</f>
        <v>0</v>
      </c>
      <c r="G18" s="85"/>
      <c r="H18" s="64"/>
      <c r="I18" s="64"/>
      <c r="J18" s="88">
        <f>H18/H24*100</f>
        <v>0</v>
      </c>
      <c r="K18" s="88"/>
      <c r="L18" s="88">
        <f>gmconv12(C12,C13,C14,C15,C16,C17,C18,C19,C20,C21,C22,C23,J12,J13,J14,J15,J16,J17,J18,J19,J20,J21,J22,J23,J11,IF(L11="volume%",74,75))</f>
        <v>0</v>
      </c>
      <c r="M18" s="89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35">
        <v>8</v>
      </c>
      <c r="C19" s="7" t="s">
        <v>37</v>
      </c>
      <c r="D19" s="7"/>
      <c r="E19" s="7"/>
      <c r="F19" s="102">
        <f>gmconv12(C12,C13,C14,C15,C16,C17,C18,C19,C20,C21,C22,C23,J12,J13,J14,J15,J16,J17,J18,J19,J20,J21,J22,J23,J11,82)</f>
        <v>0</v>
      </c>
      <c r="G19" s="85"/>
      <c r="H19" s="64"/>
      <c r="I19" s="64"/>
      <c r="J19" s="88">
        <f>H19/H24*100</f>
        <v>0</v>
      </c>
      <c r="K19" s="88"/>
      <c r="L19" s="88">
        <f>gmconv12(C12,C13,C14,C15,C16,C17,C18,C19,C20,C21,C22,C23,J12,J13,J14,J15,J16,J17,J18,J19,J20,J21,J22,J23,J11,IF(L11="volume%",84,85))</f>
        <v>0</v>
      </c>
      <c r="M19" s="89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35">
        <v>9</v>
      </c>
      <c r="C20" s="7" t="s">
        <v>37</v>
      </c>
      <c r="D20" s="7"/>
      <c r="E20" s="7"/>
      <c r="F20" s="102">
        <f>gmconv12(C12,C13,C14,C15,C16,C17,C18,C19,C20,C21,C22,C23,J12,J13,J14,J15,J16,J17,J18,J19,J20,J21,J22,J23,J11,92)</f>
        <v>0</v>
      </c>
      <c r="G20" s="85"/>
      <c r="H20" s="64"/>
      <c r="I20" s="64"/>
      <c r="J20" s="88">
        <f>H20/H24*100</f>
        <v>0</v>
      </c>
      <c r="K20" s="88"/>
      <c r="L20" s="88">
        <f>gmconv12(C12,C13,C14,C15,C16,C17,C18,C19,C20,C21,C22,C23,J12,J13,J14,J15,J16,J17,J18,J19,J20,J21,J22,J23,J11,IF(L11="volume%",94,95))</f>
        <v>0</v>
      </c>
      <c r="M20" s="89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35">
        <v>10</v>
      </c>
      <c r="C21" s="7" t="s">
        <v>37</v>
      </c>
      <c r="D21" s="7"/>
      <c r="E21" s="7"/>
      <c r="F21" s="102">
        <f>gmconv12(C12,C13,C14,C15,C16,C17,C18,C19,C20,C21,C22,C23,J12,J13,J14,J15,J16,J17,J18,J19,J20,J21,J22,J23,J11,102)</f>
        <v>0</v>
      </c>
      <c r="G21" s="85"/>
      <c r="H21" s="64"/>
      <c r="I21" s="64"/>
      <c r="J21" s="88">
        <f>H21/H24*100</f>
        <v>0</v>
      </c>
      <c r="K21" s="88"/>
      <c r="L21" s="88">
        <f>gmconv12(C12,C13,C14,C15,C16,C17,C18,C19,C20,C21,C22,C23,J12,J13,J14,J15,J16,J17,J18,J19,J20,J21,J22,J23,J11,IF(L11="volume%",104,105))</f>
        <v>0</v>
      </c>
      <c r="M21" s="89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35">
        <v>11</v>
      </c>
      <c r="C22" s="7" t="s">
        <v>37</v>
      </c>
      <c r="D22" s="7"/>
      <c r="E22" s="7"/>
      <c r="F22" s="102">
        <f>gmconv12(C12,C13,C14,C15,C16,C17,C18,C19,C20,C21,C22,C23,J12,J13,J14,J15,J16,J17,J18,J19,J20,J21,J22,J23,J11,112)</f>
        <v>0</v>
      </c>
      <c r="G22" s="85"/>
      <c r="H22" s="64"/>
      <c r="I22" s="64"/>
      <c r="J22" s="88">
        <f>H22/H24*100</f>
        <v>0</v>
      </c>
      <c r="K22" s="88"/>
      <c r="L22" s="88">
        <f>gmconv12(C12,C13,C14,C15,C16,C17,C18,C19,C20,C21,C22,C23,J12,J13,J14,J15,J16,J17,J18,J19,J20,J21,J22,J23,J11,IF(L11="volume%",114,115))</f>
        <v>0</v>
      </c>
      <c r="M22" s="89"/>
      <c r="N22" s="7"/>
      <c r="O22" s="7"/>
      <c r="P22" s="7"/>
      <c r="Q22" s="7"/>
      <c r="R22" s="7"/>
      <c r="S22" s="7"/>
      <c r="T22" s="7"/>
      <c r="U22" s="1"/>
    </row>
    <row r="23" spans="1:21" ht="11.25" customHeight="1">
      <c r="A23" s="3">
        <v>21</v>
      </c>
      <c r="B23" s="40">
        <v>12</v>
      </c>
      <c r="C23" s="8" t="s">
        <v>37</v>
      </c>
      <c r="D23" s="8"/>
      <c r="E23" s="8"/>
      <c r="F23" s="98">
        <f>gmconv12(C12,C13,C14,C15,C16,C17,C18,C19,C20,C21,C22,C23,J12,J13,J14,J15,J16,J17,J18,J19,J20,J21,J22,J23,J11,122)</f>
        <v>0</v>
      </c>
      <c r="G23" s="99"/>
      <c r="H23" s="87"/>
      <c r="I23" s="87"/>
      <c r="J23" s="92">
        <f>H23/H24*100</f>
        <v>0</v>
      </c>
      <c r="K23" s="92"/>
      <c r="L23" s="92">
        <f>gmconv12(C12,C13,C14,C15,C16,C17,C18,C19,C20,C21,C22,C23,J12,J13,J14,J15,J16,J17,J18,J19,J20,J21,J22,J23,J11,IF(L11="volume%",124,125))</f>
        <v>0</v>
      </c>
      <c r="M23" s="93"/>
      <c r="N23" s="8"/>
      <c r="O23" s="8"/>
      <c r="P23" s="8"/>
      <c r="Q23" s="8"/>
      <c r="R23" s="8"/>
      <c r="S23" s="8"/>
      <c r="T23" s="8"/>
      <c r="U23" s="12"/>
    </row>
    <row r="24" spans="1:21" ht="11.25" customHeight="1">
      <c r="A24" s="3">
        <v>22</v>
      </c>
      <c r="B24" s="41"/>
      <c r="C24" s="42" t="s">
        <v>143</v>
      </c>
      <c r="D24" s="42"/>
      <c r="E24" s="42"/>
      <c r="F24" s="42"/>
      <c r="G24" s="42"/>
      <c r="H24" s="70">
        <f>SUM(H12:I23)</f>
        <v>100</v>
      </c>
      <c r="I24" s="70"/>
      <c r="J24" s="94">
        <f>SUM(J12:K23)</f>
        <v>100</v>
      </c>
      <c r="K24" s="94"/>
      <c r="L24" s="94">
        <f>SUM(L12:M23)</f>
        <v>100</v>
      </c>
      <c r="M24" s="95"/>
      <c r="N24" s="42"/>
      <c r="O24" s="42"/>
      <c r="P24" s="42"/>
      <c r="Q24" s="42"/>
      <c r="R24" s="42"/>
      <c r="S24" s="42"/>
      <c r="T24" s="42"/>
      <c r="U24" s="43"/>
    </row>
    <row r="25" spans="1:21" ht="11.25" customHeight="1">
      <c r="A25" s="3">
        <v>23</v>
      </c>
      <c r="B25" s="4" t="s">
        <v>145</v>
      </c>
      <c r="C25" s="5"/>
      <c r="D25" s="5"/>
      <c r="E25" s="5"/>
      <c r="F25" s="145">
        <f>gmconv12(C12,C13,C14,C15,C16,C17,C18,C19,C20,C21,C22,C23,J12,J13,J14,J15,J16,J17,J18,J19,J20,J21,J22,J23,J11,-1)</f>
        <v>21.36778</v>
      </c>
      <c r="G25" s="14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3"/>
    </row>
    <row r="26" spans="1:21" ht="11.25" customHeight="1">
      <c r="A26" s="3">
        <v>24</v>
      </c>
      <c r="B26" s="6" t="s">
        <v>146</v>
      </c>
      <c r="C26" s="7"/>
      <c r="D26" s="7"/>
      <c r="E26" s="7"/>
      <c r="F26" s="97">
        <f>gmconv12(C12,C13,C14,C15,C16,C17,C18,C19,C20,C21,C22,C23,J12,J13,J14,J15,J16,J17,J18,J19,J20,J21,J22,J23,J11,-2)</f>
        <v>0.9533301537488238</v>
      </c>
      <c r="G26" s="97"/>
      <c r="H26" s="7" t="s">
        <v>147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67" t="s">
        <v>148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6" ht="11.25" customHeight="1">
      <c r="A28" s="3">
        <v>26</v>
      </c>
      <c r="B28" s="103" t="s">
        <v>149</v>
      </c>
      <c r="C28" s="91"/>
      <c r="D28" s="91" t="s">
        <v>150</v>
      </c>
      <c r="E28" s="91"/>
      <c r="F28" s="91" t="s">
        <v>151</v>
      </c>
      <c r="G28" s="91"/>
      <c r="H28" s="91" t="s">
        <v>152</v>
      </c>
      <c r="I28" s="91"/>
      <c r="J28" s="91"/>
      <c r="K28" s="91"/>
      <c r="L28" s="91" t="s">
        <v>153</v>
      </c>
      <c r="M28" s="91"/>
      <c r="N28" s="90" t="s">
        <v>154</v>
      </c>
      <c r="O28" s="90"/>
      <c r="P28" s="91" t="s">
        <v>155</v>
      </c>
      <c r="Q28" s="91"/>
      <c r="R28" s="45"/>
      <c r="S28" s="45"/>
      <c r="T28" s="45"/>
      <c r="U28" s="46"/>
      <c r="W28" s="133" t="str">
        <f>F28</f>
        <v>Enthalpy</v>
      </c>
      <c r="X28" s="133"/>
      <c r="Y28" s="133" t="str">
        <f>H28</f>
        <v>Spec. Heat</v>
      </c>
      <c r="Z28" s="133"/>
    </row>
    <row r="29" spans="1:28" ht="11.25" customHeight="1">
      <c r="A29" s="3">
        <v>27</v>
      </c>
      <c r="B29" s="110"/>
      <c r="C29" s="111"/>
      <c r="D29" s="47"/>
      <c r="E29" s="47"/>
      <c r="F29" s="47"/>
      <c r="G29" s="47"/>
      <c r="H29" s="113" t="s">
        <v>156</v>
      </c>
      <c r="I29" s="113"/>
      <c r="J29" s="114" t="s">
        <v>157</v>
      </c>
      <c r="K29" s="114"/>
      <c r="L29" s="47"/>
      <c r="M29" s="47"/>
      <c r="N29" s="47"/>
      <c r="O29" s="47"/>
      <c r="P29" s="47"/>
      <c r="Q29" s="47"/>
      <c r="R29" s="47"/>
      <c r="S29" s="47"/>
      <c r="T29" s="47"/>
      <c r="U29" s="48"/>
      <c r="Y29" s="61" t="str">
        <f>H29</f>
        <v>Mean</v>
      </c>
      <c r="Z29" s="61"/>
      <c r="AA29" s="61" t="str">
        <f>J29</f>
        <v>Instant</v>
      </c>
      <c r="AB29" s="61"/>
    </row>
    <row r="30" spans="1:26" ht="11.25" customHeight="1">
      <c r="A30" s="3">
        <v>28</v>
      </c>
      <c r="B30" s="107" t="s">
        <v>144</v>
      </c>
      <c r="C30" s="104"/>
      <c r="D30" s="104" t="s">
        <v>158</v>
      </c>
      <c r="E30" s="104"/>
      <c r="F30" s="129" t="s">
        <v>159</v>
      </c>
      <c r="G30" s="129"/>
      <c r="H30" s="104" t="s">
        <v>160</v>
      </c>
      <c r="I30" s="104"/>
      <c r="J30" s="104"/>
      <c r="K30" s="104"/>
      <c r="L30" s="104" t="s">
        <v>161</v>
      </c>
      <c r="M30" s="104"/>
      <c r="N30" s="104" t="s">
        <v>162</v>
      </c>
      <c r="O30" s="104"/>
      <c r="P30" s="104"/>
      <c r="Q30" s="104"/>
      <c r="R30" s="26"/>
      <c r="S30" s="26"/>
      <c r="T30" s="26"/>
      <c r="U30" s="44"/>
      <c r="Z30" s="56" t="s">
        <v>163</v>
      </c>
    </row>
    <row r="31" spans="1:28" ht="11.25" customHeight="1">
      <c r="A31" s="3">
        <v>29</v>
      </c>
      <c r="B31" s="105">
        <v>0</v>
      </c>
      <c r="C31" s="65"/>
      <c r="D31" s="5"/>
      <c r="E31" s="5"/>
      <c r="F31" s="130">
        <f>gmprop12_Cpm(B31,B30,C12,C13,C14,C15,C16,C17,C18,C19,C20,C21,C22,C23,H12,H13,H14,H15,H16,H17,H18,H19,H20,H21,H22,H23,H11,3)</f>
        <v>0</v>
      </c>
      <c r="G31" s="130"/>
      <c r="H31" s="148">
        <f>gmprop12_Cpm(B31,B30,C12,C13,C14,C15,C16,C17,C18,C19,C20,C21,C22,C23,H12,H13,H14,H15,H16,H17,H18,H19,H20,H21,H22,H23,H11,4)</f>
        <v>0.37929764419818063</v>
      </c>
      <c r="I31" s="148"/>
      <c r="J31" s="151">
        <f>gmprop12_Cpm(B31,B30,C12,C13,C14,C15,C16,C17,C18,C19,C20,C21,C22,C23,H12,H13,H14,H15,H16,H17,H18,H19,H20,H21,H22,H23,H11,5)</f>
        <v>0.3791377140923612</v>
      </c>
      <c r="K31" s="151"/>
      <c r="L31" s="144">
        <f>gmprop12(tempconv(B31,B30,"℃"),pressconv(0,"kg/cm2.g","kg/cm2.g"),C12,C13,C14,C15,C16,C17,C18,C19,C20,C21,C22,C23,H12,H13,H14,H15,H16,H17,H18,H19,H20,H21,H22,H23,H11,6)</f>
        <v>0.0482491730279981</v>
      </c>
      <c r="M31" s="144"/>
      <c r="N31" s="144">
        <f>gmprop12(tempconv(B31,B30,"℃"),pressconv(0,"kg/cm2.g","kg/cm2.g"),C12,C13,C14,C15,C16,C17,C18,C19,C20,C21,C22,C23,H12,H13,H14,H15,H16,H17,H18,H19,H20,H21,H22,H23,H11,7)</f>
        <v>0.03462848548571253</v>
      </c>
      <c r="O31" s="144"/>
      <c r="P31" s="142">
        <f aca="true" t="shared" si="0" ref="P31:P37">J31*L31/N31</f>
        <v>0.5282668563783883</v>
      </c>
      <c r="Q31" s="142"/>
      <c r="R31" s="5"/>
      <c r="S31" s="5"/>
      <c r="T31" s="5"/>
      <c r="U31" s="13"/>
      <c r="V31" s="51"/>
      <c r="W31" s="134">
        <f>gmprop12(tempconv(B31,B30,"℃"),pressconv(0,"kg/cm2.g","kg/cm2.g"),C12,C13,C14,C15,C16,C17,C18,C19,C20,C21,C22,C23,H12,H13,H14,H15,H16,H17,H18,H19,H20,H21,H22,H23,H11,3)</f>
        <v>0</v>
      </c>
      <c r="X31" s="134"/>
      <c r="Y31" s="63">
        <f>gmprop12(tempconv(B31,B30,"℃"),pressconv(0,"kg/cm2.g","kg/cm2.g"),C12,C13,C14,C15,C16,C17,C18,C19,C20,C21,C22,C23,H12,H13,H14,H15,H16,H17,H18,H19,H20,H21,H22,H23,H11,4)</f>
        <v>0.3791438985163115</v>
      </c>
      <c r="Z31" s="63"/>
      <c r="AA31" s="63">
        <f>gmprop12(tempconv(B31,B30,"℃"),pressconv(0,"kg/cm2.g","kg/cm2.g"),C12,C13,C14,C15,C16,C17,C18,C19,C20,C21,C22,C23,H12,H13,H14,H15,H16,H17,H18,H19,H20,H21,H22,H23,H11,5)</f>
        <v>0.3791377140923612</v>
      </c>
      <c r="AB31" s="63"/>
    </row>
    <row r="32" spans="1:28" ht="11.25" customHeight="1">
      <c r="A32" s="3">
        <v>30</v>
      </c>
      <c r="B32" s="106">
        <v>150</v>
      </c>
      <c r="C32" s="64"/>
      <c r="D32" s="7"/>
      <c r="E32" s="7"/>
      <c r="F32" s="131">
        <f>gmprop12_Cpm(B32,B30,C12,C13,C14,C15,C16,C17,C18,C19,C20,C21,C22,C23,H12,H13,H14,H15,H16,H17,H18,H19,H20,H21,H22,H23,H11,3)</f>
        <v>60.71116614259499</v>
      </c>
      <c r="G32" s="131"/>
      <c r="H32" s="146">
        <f>gmprop12_Cpm(B32,B30,C12,C13,C14,C15,C16,C17,C18,C19,C20,C21,C22,C23,H12,H13,H14,H15,H16,H17,H18,H19,H20,H21,H22,H23,H11,4)</f>
        <v>0.4047411076172999</v>
      </c>
      <c r="I32" s="146"/>
      <c r="J32" s="149">
        <f>gmprop12_Cpm(B32,B30,C12,C13,C14,C15,C16,C17,C18,C19,C20,C21,C22,C23,H12,H13,H14,H15,H16,H17,H18,H19,H20,H21,H22,H23,H11,5)</f>
        <v>0.43113504782375467</v>
      </c>
      <c r="K32" s="149"/>
      <c r="L32" s="97">
        <f>gmprop12(tempconv(B32,B30,"℃"),pressconv(0,"kg/cm2.g","kg/cm2.g"),C12,C13,C14,C15,C16,C17,C18,C19,C20,C21,C22,C23,H12,H13,H14,H15,H16,H17,H18,H19,H20,H21,H22,H23,H11,6)</f>
        <v>0.06792393954680355</v>
      </c>
      <c r="M32" s="97"/>
      <c r="N32" s="97">
        <f>gmprop12(tempconv(B32,B30,"℃"),pressconv(0,"kg/cm2.g","kg/cm2.g"),C12,C13,C14,C15,C16,C17,C18,C19,C20,C21,C22,C23,H12,H13,H14,H15,H16,H17,H18,H19,H20,H21,H22,H23,H11,7)</f>
        <v>0.052580621068344165</v>
      </c>
      <c r="O32" s="97"/>
      <c r="P32" s="140">
        <f t="shared" si="0"/>
        <v>0.5569426592893452</v>
      </c>
      <c r="Q32" s="140"/>
      <c r="R32" s="7"/>
      <c r="S32" s="7"/>
      <c r="T32" s="7"/>
      <c r="U32" s="1"/>
      <c r="V32" s="53"/>
      <c r="W32" s="135">
        <f>gmprop12(tempconv(B32,B30,"℃"),pressconv(0,"kg/cm2.g","kg/cm2.g"),C12,C13,C14,C15,C16,C17,C18,C19,C20,C21,C22,C23,H12,H13,H14,H15,H16,H17,H18,H19,H20,H21,H22,H23,H11,3)</f>
        <v>60.66332464544043</v>
      </c>
      <c r="X32" s="135"/>
      <c r="Y32" s="59">
        <f>gmprop12(tempconv(B32,B30,"℃"),pressconv(0,"kg/cm2.g","kg/cm2.g"),C12,C13,C14,C15,C16,C17,C18,C19,C20,C21,C22,C23,H12,H13,H14,H15,H16,H17,H18,H19,H20,H21,H22,H23,H11,4)</f>
        <v>0.4044221643029362</v>
      </c>
      <c r="Z32" s="59"/>
      <c r="AA32" s="59">
        <f>gmprop12(tempconv(B32,B30,"℃"),pressconv(0,"kg/cm2.g","kg/cm2.g"),C12,C13,C14,C15,C16,C17,C18,C19,C20,C21,C22,C23,H12,H13,H14,H15,H16,H17,H18,H19,H20,H21,H22,H23,H11,5)</f>
        <v>0.43113504782375467</v>
      </c>
      <c r="AB32" s="59"/>
    </row>
    <row r="33" spans="1:28" ht="11.25" customHeight="1">
      <c r="A33" s="3">
        <v>31</v>
      </c>
      <c r="B33" s="106">
        <v>600</v>
      </c>
      <c r="C33" s="64"/>
      <c r="D33" s="7"/>
      <c r="E33" s="7"/>
      <c r="F33" s="131">
        <f>gmprop12_Cpm(B33,B30,C12,C13,C14,C15,C16,C17,C18,C19,C20,C21,C22,C23,H12,H13,H14,H15,H16,H17,H18,H19,H20,H21,H22,H23,H11,3)</f>
        <v>292.852622385112</v>
      </c>
      <c r="G33" s="131"/>
      <c r="H33" s="146">
        <f>gmprop12_Cpm(B33,B30,C12,C13,C14,C15,C16,C17,C18,C19,C20,C21,C22,C23,H12,H13,H14,H15,H16,H17,H18,H19,H20,H21,H22,H23,H11,4)</f>
        <v>0.48808770397518664</v>
      </c>
      <c r="I33" s="146"/>
      <c r="J33" s="149">
        <f>gmprop12_Cpm(B33,B30,C12,C13,C14,C15,C16,C17,C18,C19,C20,C21,C22,C23,H12,H13,H14,H15,H16,H17,H18,H19,H20,H21,H22,H23,H11,5)</f>
        <v>0.605333413672151</v>
      </c>
      <c r="K33" s="149"/>
      <c r="L33" s="97">
        <f>gmprop12(tempconv(B33,B30,"℃"),pressconv(0,"kg/cm2.g","kg/cm2.g"),C12,C13,C14,C15,C16,C17,C18,C19,C20,C21,C22,C23,H12,H13,H14,H15,H16,H17,H18,H19,H20,H21,H22,H23,H11,6)</f>
        <v>0.11451368539348476</v>
      </c>
      <c r="M33" s="97"/>
      <c r="N33" s="97">
        <f>gmprop12(tempconv(B33,B30,"℃"),pressconv(0,"kg/cm2.g","kg/cm2.g"),C12,C13,C14,C15,C16,C17,C18,C19,C20,C21,C22,C23,H12,H13,H14,H15,H16,H17,H18,H19,H20,H21,H22,H23,H11,7)</f>
        <v>0.10151414529630226</v>
      </c>
      <c r="O33" s="97"/>
      <c r="P33" s="140">
        <f t="shared" si="0"/>
        <v>0.6828502558839145</v>
      </c>
      <c r="Q33" s="140"/>
      <c r="R33" s="7"/>
      <c r="S33" s="7"/>
      <c r="T33" s="7"/>
      <c r="U33" s="1"/>
      <c r="V33" s="53"/>
      <c r="W33" s="135"/>
      <c r="X33" s="135"/>
      <c r="Y33" s="59"/>
      <c r="Z33" s="59"/>
      <c r="AA33" s="59"/>
      <c r="AB33" s="59"/>
    </row>
    <row r="34" spans="1:28" ht="11.25" customHeight="1">
      <c r="A34" s="3">
        <v>32</v>
      </c>
      <c r="B34" s="106">
        <v>0</v>
      </c>
      <c r="C34" s="64"/>
      <c r="D34" s="7"/>
      <c r="E34" s="7"/>
      <c r="F34" s="131">
        <f>gmprop12_Cpm(B34,B30,C12,C13,C14,C15,C16,C17,C18,C19,C20,C21,C22,C23,H12,H13,H14,H15,H16,H17,H18,H19,H20,H21,H22,H23,H11,3)</f>
        <v>0</v>
      </c>
      <c r="G34" s="131"/>
      <c r="H34" s="146">
        <f>gmprop12_Cpm(B34,B30,C12,C13,C14,C15,C16,C17,C18,C19,C20,C21,C22,C23,H12,H13,H14,H15,H16,H17,H18,H19,H20,H21,H22,H23,H11,4)</f>
        <v>0.37929764419818063</v>
      </c>
      <c r="I34" s="146"/>
      <c r="J34" s="149">
        <f>gmprop12_Cpm(B34,B30,C12,C13,C14,C15,C16,C17,C18,C19,C20,C21,C22,C23,H12,H13,H14,H15,H16,H17,H18,H19,H20,H21,H22,H23,H11,5)</f>
        <v>0.3791377140923612</v>
      </c>
      <c r="K34" s="149"/>
      <c r="L34" s="97">
        <f>gmprop12(tempconv(B34,B30,"℃"),pressconv(0,"kg/cm2.g","kg/cm2.g"),C12,C13,C14,C15,C16,C17,C18,C19,C20,C21,C22,C23,H12,H13,H14,H15,H16,H17,H18,H19,H20,H21,H22,H23,H11,6)</f>
        <v>0.0482491730279981</v>
      </c>
      <c r="M34" s="97"/>
      <c r="N34" s="97">
        <f>gmprop12(tempconv(B34,B30,"℃"),pressconv(0,"kg/cm2.g","kg/cm2.g"),C12,C13,C14,C15,C16,C17,C18,C19,C20,C21,C22,C23,H12,H13,H14,H15,H16,H17,H18,H19,H20,H21,H22,H23,H11,7)</f>
        <v>0.03462848548571253</v>
      </c>
      <c r="O34" s="97"/>
      <c r="P34" s="140">
        <f t="shared" si="0"/>
        <v>0.5282668563783883</v>
      </c>
      <c r="Q34" s="140"/>
      <c r="R34" s="7"/>
      <c r="S34" s="7"/>
      <c r="T34" s="7"/>
      <c r="U34" s="1"/>
      <c r="V34" s="53"/>
      <c r="W34" s="135"/>
      <c r="X34" s="135"/>
      <c r="Y34" s="59"/>
      <c r="Z34" s="59"/>
      <c r="AA34" s="59"/>
      <c r="AB34" s="59"/>
    </row>
    <row r="35" spans="1:28" ht="11.25" customHeight="1">
      <c r="A35" s="3">
        <v>33</v>
      </c>
      <c r="B35" s="112">
        <v>0</v>
      </c>
      <c r="C35" s="87"/>
      <c r="D35" s="8"/>
      <c r="E35" s="8"/>
      <c r="F35" s="132">
        <f>gmprop12_Cpm(B35,B30,C12,C13,C14,C15,C16,C17,C18,C19,C20,C21,C22,C23,H12,H13,H14,H15,H16,H17,H18,H19,H20,H21,H22,H23,H11,3)</f>
        <v>0</v>
      </c>
      <c r="G35" s="132"/>
      <c r="H35" s="147">
        <f>gmprop12_Cpm(B35,B30,C12,C13,C14,C15,C16,C17,C18,C19,C20,C21,C22,C23,H12,H13,H14,H15,H16,H17,H18,H19,H20,H21,H22,H23,H11,4)</f>
        <v>0.37929764419818063</v>
      </c>
      <c r="I35" s="147"/>
      <c r="J35" s="150">
        <f>gmprop12_Cpm(B35,B30,C12,C13,C14,C15,C16,C17,C18,C19,C20,C21,C22,C23,H12,H13,H14,H15,H16,H17,H18,H19,H20,H21,H22,H23,H11,5)</f>
        <v>0.3791377140923612</v>
      </c>
      <c r="K35" s="150"/>
      <c r="L35" s="143">
        <f>gmprop12(tempconv(B35,B30,"℃"),pressconv(0,"kg/cm2.g","kg/cm2.g"),C12,C13,C14,C15,C16,C17,C18,C19,C20,C21,C22,C23,H12,H13,H14,H15,H16,H17,H18,H19,H20,H21,H22,H23,H11,6)</f>
        <v>0.0482491730279981</v>
      </c>
      <c r="M35" s="143"/>
      <c r="N35" s="143">
        <f>gmprop12(tempconv(B35,B30,"℃"),pressconv(0,"kg/cm2.g","kg/cm2.g"),C12,C13,C14,C15,C16,C17,C18,C19,C20,C21,C22,C23,H12,H13,H14,H15,H16,H17,H18,H19,H20,H21,H22,H23,H11,7)</f>
        <v>0.03462848548571253</v>
      </c>
      <c r="O35" s="143"/>
      <c r="P35" s="141">
        <f t="shared" si="0"/>
        <v>0.5282668563783883</v>
      </c>
      <c r="Q35" s="141"/>
      <c r="R35" s="8"/>
      <c r="S35" s="8"/>
      <c r="T35" s="8"/>
      <c r="U35" s="12"/>
      <c r="V35" s="53"/>
      <c r="W35" s="135"/>
      <c r="X35" s="135"/>
      <c r="Y35" s="59"/>
      <c r="Z35" s="59"/>
      <c r="AA35" s="59"/>
      <c r="AB35" s="59"/>
    </row>
    <row r="36" spans="1:28" ht="11.25" customHeight="1">
      <c r="A36" s="3">
        <v>34</v>
      </c>
      <c r="B36" s="105">
        <v>0</v>
      </c>
      <c r="C36" s="65"/>
      <c r="D36" s="11"/>
      <c r="E36" s="11"/>
      <c r="F36" s="130">
        <f>gmprop12_Cpm(B36,B30,C12,C13,C14,C15,C16,C17,C18,C19,C20,C21,C22,C23,H12,H13,H14,H15,H16,H17,H18,H19,H20,H21,H22,H23,H11,3)</f>
        <v>0</v>
      </c>
      <c r="G36" s="130"/>
      <c r="H36" s="148">
        <f>gmprop12_Cpm(B36,B30,C12,C13,C14,C15,C16,C17,C18,C19,C20,C21,C22,C23,H12,H13,H14,H15,H16,H17,H18,H19,H20,H21,H22,H23,H11,4)</f>
        <v>0.37929764419818063</v>
      </c>
      <c r="I36" s="148"/>
      <c r="J36" s="151">
        <f>gmprop12_Cpm(B36,B30,C12,C13,C14,C15,C16,C17,C18,C19,C20,C21,C22,C23,H12,H13,H14,H15,H16,H17,H18,H19,H20,H21,H22,H23,H11,5)</f>
        <v>0.3791377140923612</v>
      </c>
      <c r="K36" s="151"/>
      <c r="L36" s="144">
        <f>gmprop12(tempconv(B36,B30,"℃"),pressconv(0,"kg/cm2.g","kg/cm2.g"),C12,C13,C14,C15,C16,C17,C18,C19,C20,C21,C22,C23,H12,H13,H14,H15,H16,H17,H18,H19,H20,H21,H22,H23,H11,6)</f>
        <v>0.0482491730279981</v>
      </c>
      <c r="M36" s="144"/>
      <c r="N36" s="144">
        <f>gmprop12(tempconv(B36,B30,"℃"),pressconv(0,"kg/cm2.g","kg/cm2.g"),C12,C13,C14,C15,C16,C17,C18,C19,C20,C21,C22,C23,H12,H13,H14,H15,H16,H17,H18,H19,H20,H21,H22,H23,H11,7)</f>
        <v>0.03462848548571253</v>
      </c>
      <c r="O36" s="144"/>
      <c r="P36" s="142">
        <f t="shared" si="0"/>
        <v>0.5282668563783883</v>
      </c>
      <c r="Q36" s="142"/>
      <c r="R36" s="11"/>
      <c r="S36" s="11"/>
      <c r="T36" s="11"/>
      <c r="U36" s="15"/>
      <c r="V36" s="51"/>
      <c r="W36" s="134"/>
      <c r="X36" s="134"/>
      <c r="Y36" s="63"/>
      <c r="Z36" s="63"/>
      <c r="AA36" s="63"/>
      <c r="AB36" s="63"/>
    </row>
    <row r="37" spans="1:28" ht="11.25" customHeight="1">
      <c r="A37" s="3">
        <v>35</v>
      </c>
      <c r="B37" s="106">
        <v>0</v>
      </c>
      <c r="C37" s="64"/>
      <c r="D37" s="7"/>
      <c r="E37" s="7"/>
      <c r="F37" s="131">
        <f>gmprop12_Cpm(B37,B30,C12,C13,C14,C15,C16,C17,C18,C19,C20,C21,C22,C23,H12,H13,H14,H15,H16,H17,H18,H19,H20,H21,H22,H23,H11,3)</f>
        <v>0</v>
      </c>
      <c r="G37" s="131"/>
      <c r="H37" s="146">
        <f>gmprop12_Cpm(B37,B30,C12,C13,C14,C15,C16,C17,C18,C19,C20,C21,C22,C23,H12,H13,H14,H15,H16,H17,H18,H19,H20,H21,H22,H23,H11,4)</f>
        <v>0.37929764419818063</v>
      </c>
      <c r="I37" s="146"/>
      <c r="J37" s="149">
        <f>gmprop12_Cpm(B37,B30,C12,C13,C14,C15,C16,C17,C18,C19,C20,C21,C22,C23,H12,H13,H14,H15,H16,H17,H18,H19,H20,H21,H22,H23,H11,5)</f>
        <v>0.3791377140923612</v>
      </c>
      <c r="K37" s="149"/>
      <c r="L37" s="97">
        <f>gmprop12(tempconv(B37,B30,"℃"),pressconv(0,"kg/cm2.g","kg/cm2.g"),C12,C13,C14,C15,C16,C17,C18,C19,C20,C21,C22,C23,H12,H13,H14,H15,H16,H17,H18,H19,H20,H21,H22,H23,H11,6)</f>
        <v>0.0482491730279981</v>
      </c>
      <c r="M37" s="97"/>
      <c r="N37" s="97">
        <f>gmprop12(tempconv(B37,B30,"℃"),pressconv(0,"kg/cm2.g","kg/cm2.g"),C12,C13,C14,C15,C16,C17,C18,C19,C20,C21,C22,C23,H12,H13,H14,H15,H16,H17,H18,H19,H20,H21,H22,H23,H11,7)</f>
        <v>0.03462848548571253</v>
      </c>
      <c r="O37" s="97"/>
      <c r="P37" s="140">
        <f t="shared" si="0"/>
        <v>0.5282668563783883</v>
      </c>
      <c r="Q37" s="140"/>
      <c r="R37" s="7"/>
      <c r="S37" s="7"/>
      <c r="T37" s="7"/>
      <c r="U37" s="1"/>
      <c r="V37" s="53"/>
      <c r="W37" s="135"/>
      <c r="X37" s="135"/>
      <c r="Y37" s="59">
        <f>gmprop12(tempconv(B37,B30,"℃"),pressconv(0,"kg/cm2.g","kg/cm2.g"),C12,C13,C14,C15,C16,C17,C18,C19,C20,C21,C22,C23,H12,H13,H14,H15,H16,H17,H18,H19,H20,H21,H22,H23,H11,4)</f>
        <v>0.3791438985163115</v>
      </c>
      <c r="Z37" s="59"/>
      <c r="AA37" s="59">
        <f>gmprop12(tempconv(B37,B30,"℃"),pressconv(0,"kg/cm2.g","kg/cm2.g"),C12,C13,C14,C15,C16,C17,C18,C19,C20,C21,C22,C23,H12,H13,H14,H15,H16,H17,H18,H19,H20,H21,H22,H23,H11,5)</f>
        <v>0.3791377140923612</v>
      </c>
      <c r="AB37" s="59"/>
    </row>
    <row r="38" spans="1:28" ht="11.25" customHeight="1">
      <c r="A38" s="3">
        <v>36</v>
      </c>
      <c r="B38" s="106"/>
      <c r="C38" s="64"/>
      <c r="D38" s="7"/>
      <c r="E38" s="7"/>
      <c r="F38" s="131"/>
      <c r="G38" s="131"/>
      <c r="H38" s="108"/>
      <c r="I38" s="108"/>
      <c r="J38" s="109"/>
      <c r="K38" s="109"/>
      <c r="L38" s="97"/>
      <c r="M38" s="97"/>
      <c r="N38" s="97"/>
      <c r="O38" s="97"/>
      <c r="P38" s="140"/>
      <c r="Q38" s="140"/>
      <c r="R38" s="7"/>
      <c r="S38" s="7"/>
      <c r="T38" s="7"/>
      <c r="U38" s="1"/>
      <c r="V38" s="53"/>
      <c r="W38" s="135"/>
      <c r="X38" s="135"/>
      <c r="Y38" s="59"/>
      <c r="Z38" s="59"/>
      <c r="AA38" s="59"/>
      <c r="AB38" s="59"/>
    </row>
    <row r="39" spans="1:24" ht="11.25" customHeight="1">
      <c r="A39" s="3">
        <v>37</v>
      </c>
      <c r="B39" s="106"/>
      <c r="C39" s="64"/>
      <c r="D39" s="7"/>
      <c r="E39" s="7"/>
      <c r="F39" s="131"/>
      <c r="G39" s="131"/>
      <c r="H39" s="108"/>
      <c r="I39" s="108"/>
      <c r="J39" s="109"/>
      <c r="K39" s="109"/>
      <c r="L39" s="97"/>
      <c r="M39" s="97"/>
      <c r="N39" s="97"/>
      <c r="O39" s="97"/>
      <c r="P39" s="140"/>
      <c r="Q39" s="140"/>
      <c r="R39" s="7"/>
      <c r="S39" s="7"/>
      <c r="T39" s="7"/>
      <c r="U39" s="1"/>
      <c r="V39" s="53"/>
      <c r="W39" s="135"/>
      <c r="X39" s="135"/>
    </row>
    <row r="40" spans="1:28" ht="11.25" customHeight="1">
      <c r="A40" s="3">
        <v>38</v>
      </c>
      <c r="B40" s="119"/>
      <c r="C40" s="120"/>
      <c r="D40" s="17"/>
      <c r="E40" s="17"/>
      <c r="F40" s="136"/>
      <c r="G40" s="136"/>
      <c r="H40" s="124"/>
      <c r="I40" s="124"/>
      <c r="J40" s="125"/>
      <c r="K40" s="125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54"/>
      <c r="W40" s="139"/>
      <c r="X40" s="139"/>
      <c r="Y40" s="62"/>
      <c r="Z40" s="62"/>
      <c r="AA40" s="62"/>
      <c r="AB40" s="62"/>
    </row>
    <row r="41" spans="1:28" ht="11.25" customHeight="1">
      <c r="A41" s="3">
        <v>39</v>
      </c>
      <c r="B41" s="117"/>
      <c r="C41" s="71"/>
      <c r="D41" s="5"/>
      <c r="E41" s="5"/>
      <c r="F41" s="137"/>
      <c r="G41" s="137"/>
      <c r="H41" s="126"/>
      <c r="I41" s="126"/>
      <c r="J41" s="127"/>
      <c r="K41" s="127"/>
      <c r="L41" s="5"/>
      <c r="M41" s="5"/>
      <c r="N41" s="5"/>
      <c r="O41" s="5"/>
      <c r="P41" s="5"/>
      <c r="Q41" s="5"/>
      <c r="R41" s="5"/>
      <c r="S41" s="5"/>
      <c r="T41" s="5"/>
      <c r="U41" s="13"/>
      <c r="V41" s="53"/>
      <c r="W41" s="135"/>
      <c r="X41" s="135"/>
      <c r="Y41" s="59"/>
      <c r="Z41" s="59"/>
      <c r="AA41" s="59"/>
      <c r="AB41" s="59"/>
    </row>
    <row r="42" spans="1:28" ht="11.25" customHeight="1">
      <c r="A42" s="3">
        <v>40</v>
      </c>
      <c r="B42" s="106"/>
      <c r="C42" s="64"/>
      <c r="D42" s="7"/>
      <c r="E42" s="7"/>
      <c r="F42" s="131"/>
      <c r="G42" s="131"/>
      <c r="H42" s="108"/>
      <c r="I42" s="108"/>
      <c r="J42" s="109"/>
      <c r="K42" s="109"/>
      <c r="L42" s="7"/>
      <c r="M42" s="7"/>
      <c r="N42" s="7"/>
      <c r="O42" s="7"/>
      <c r="P42" s="7"/>
      <c r="Q42" s="7"/>
      <c r="R42" s="7"/>
      <c r="S42" s="7"/>
      <c r="T42" s="7"/>
      <c r="U42" s="1"/>
      <c r="V42" s="53"/>
      <c r="W42" s="135"/>
      <c r="X42" s="135"/>
      <c r="Y42" s="59"/>
      <c r="Z42" s="59"/>
      <c r="AA42" s="59"/>
      <c r="AB42" s="59"/>
    </row>
    <row r="43" spans="1:28" ht="11.25" customHeight="1">
      <c r="A43" s="3">
        <v>41</v>
      </c>
      <c r="B43" s="106"/>
      <c r="C43" s="64"/>
      <c r="D43" s="7"/>
      <c r="E43" s="7"/>
      <c r="F43" s="131"/>
      <c r="G43" s="131"/>
      <c r="H43" s="108"/>
      <c r="I43" s="108"/>
      <c r="J43" s="109"/>
      <c r="K43" s="109"/>
      <c r="L43" s="7"/>
      <c r="M43" s="7"/>
      <c r="N43" s="7"/>
      <c r="O43" s="7"/>
      <c r="P43" s="7"/>
      <c r="Q43" s="7"/>
      <c r="R43" s="7"/>
      <c r="S43" s="7"/>
      <c r="T43" s="7"/>
      <c r="U43" s="1"/>
      <c r="V43" s="53"/>
      <c r="W43" s="135"/>
      <c r="X43" s="135"/>
      <c r="Y43" s="59"/>
      <c r="Z43" s="59"/>
      <c r="AA43" s="59"/>
      <c r="AB43" s="59"/>
    </row>
    <row r="44" spans="1:28" ht="11.25" customHeight="1">
      <c r="A44" s="3">
        <v>42</v>
      </c>
      <c r="B44" s="106"/>
      <c r="C44" s="64"/>
      <c r="D44" s="7"/>
      <c r="E44" s="7"/>
      <c r="F44" s="131"/>
      <c r="G44" s="131"/>
      <c r="H44" s="108"/>
      <c r="I44" s="108"/>
      <c r="J44" s="109"/>
      <c r="K44" s="109"/>
      <c r="L44" s="7"/>
      <c r="M44" s="7"/>
      <c r="N44" s="7"/>
      <c r="O44" s="7"/>
      <c r="P44" s="7"/>
      <c r="Q44" s="7"/>
      <c r="R44" s="7"/>
      <c r="S44" s="7"/>
      <c r="T44" s="7"/>
      <c r="U44" s="1"/>
      <c r="V44" s="53"/>
      <c r="W44" s="135"/>
      <c r="X44" s="135"/>
      <c r="Y44" s="59"/>
      <c r="Z44" s="59"/>
      <c r="AA44" s="59"/>
      <c r="AB44" s="59"/>
    </row>
    <row r="45" spans="1:28" ht="11.25" customHeight="1">
      <c r="A45" s="3">
        <v>43</v>
      </c>
      <c r="B45" s="112"/>
      <c r="C45" s="87"/>
      <c r="D45" s="8"/>
      <c r="E45" s="8"/>
      <c r="F45" s="132"/>
      <c r="G45" s="132"/>
      <c r="H45" s="123"/>
      <c r="I45" s="123"/>
      <c r="J45" s="118"/>
      <c r="K45" s="118"/>
      <c r="L45" s="8"/>
      <c r="M45" s="8"/>
      <c r="N45" s="8"/>
      <c r="O45" s="8"/>
      <c r="P45" s="8"/>
      <c r="Q45" s="8"/>
      <c r="R45" s="8"/>
      <c r="S45" s="8"/>
      <c r="T45" s="8"/>
      <c r="U45" s="12"/>
      <c r="V45" s="53"/>
      <c r="W45" s="135"/>
      <c r="X45" s="135"/>
      <c r="Y45" s="59"/>
      <c r="Z45" s="59"/>
      <c r="AA45" s="59"/>
      <c r="AB45" s="59"/>
    </row>
    <row r="46" spans="1:28" ht="11.25" customHeight="1">
      <c r="A46" s="3">
        <v>44</v>
      </c>
      <c r="B46" s="105"/>
      <c r="C46" s="65"/>
      <c r="D46" s="11"/>
      <c r="E46" s="11"/>
      <c r="F46" s="130"/>
      <c r="G46" s="130"/>
      <c r="H46" s="115"/>
      <c r="I46" s="115"/>
      <c r="J46" s="116"/>
      <c r="K46" s="116"/>
      <c r="L46" s="11"/>
      <c r="M46" s="11"/>
      <c r="N46" s="11"/>
      <c r="O46" s="11"/>
      <c r="P46" s="11"/>
      <c r="Q46" s="11"/>
      <c r="R46" s="11"/>
      <c r="S46" s="11"/>
      <c r="T46" s="11"/>
      <c r="U46" s="15"/>
      <c r="V46" s="51"/>
      <c r="W46" s="134"/>
      <c r="X46" s="134"/>
      <c r="Y46" s="63"/>
      <c r="Z46" s="63"/>
      <c r="AA46" s="63"/>
      <c r="AB46" s="63"/>
    </row>
    <row r="47" spans="1:28" ht="11.25" customHeight="1">
      <c r="A47" s="3">
        <v>45</v>
      </c>
      <c r="B47" s="106"/>
      <c r="C47" s="64"/>
      <c r="D47" s="7"/>
      <c r="E47" s="7"/>
      <c r="F47" s="131"/>
      <c r="G47" s="131"/>
      <c r="H47" s="108"/>
      <c r="I47" s="108"/>
      <c r="J47" s="109"/>
      <c r="K47" s="109"/>
      <c r="L47" s="7"/>
      <c r="M47" s="7"/>
      <c r="N47" s="7"/>
      <c r="O47" s="7"/>
      <c r="P47" s="7"/>
      <c r="Q47" s="7"/>
      <c r="R47" s="7"/>
      <c r="S47" s="7"/>
      <c r="T47" s="7"/>
      <c r="U47" s="1"/>
      <c r="V47" s="53"/>
      <c r="W47" s="135"/>
      <c r="X47" s="135"/>
      <c r="Y47" s="59"/>
      <c r="Z47" s="59"/>
      <c r="AA47" s="59"/>
      <c r="AB47" s="59"/>
    </row>
    <row r="48" spans="1:28" ht="11.25" customHeight="1">
      <c r="A48" s="3">
        <v>46</v>
      </c>
      <c r="B48" s="106"/>
      <c r="C48" s="64"/>
      <c r="D48" s="7"/>
      <c r="E48" s="7"/>
      <c r="F48" s="131"/>
      <c r="G48" s="131"/>
      <c r="H48" s="108"/>
      <c r="I48" s="108"/>
      <c r="J48" s="109"/>
      <c r="K48" s="109"/>
      <c r="L48" s="7"/>
      <c r="M48" s="7"/>
      <c r="N48" s="7"/>
      <c r="O48" s="7"/>
      <c r="P48" s="7"/>
      <c r="Q48" s="7"/>
      <c r="R48" s="7"/>
      <c r="S48" s="7"/>
      <c r="T48" s="7"/>
      <c r="U48" s="1"/>
      <c r="V48" s="53"/>
      <c r="W48" s="135"/>
      <c r="X48" s="135"/>
      <c r="Y48" s="59"/>
      <c r="Z48" s="59"/>
      <c r="AA48" s="59"/>
      <c r="AB48" s="59"/>
    </row>
    <row r="49" spans="1:28" ht="11.25" customHeight="1">
      <c r="A49" s="3">
        <v>47</v>
      </c>
      <c r="B49" s="106"/>
      <c r="C49" s="64"/>
      <c r="D49" s="7"/>
      <c r="E49" s="7"/>
      <c r="F49" s="131"/>
      <c r="G49" s="131"/>
      <c r="H49" s="108"/>
      <c r="I49" s="108"/>
      <c r="J49" s="109"/>
      <c r="K49" s="109"/>
      <c r="L49" s="7"/>
      <c r="M49" s="7"/>
      <c r="N49" s="7"/>
      <c r="O49" s="7"/>
      <c r="P49" s="7"/>
      <c r="Q49" s="7"/>
      <c r="R49" s="7"/>
      <c r="S49" s="7"/>
      <c r="T49" s="7"/>
      <c r="U49" s="1"/>
      <c r="V49" s="53"/>
      <c r="W49" s="135"/>
      <c r="X49" s="135"/>
      <c r="Y49" s="59"/>
      <c r="Z49" s="59"/>
      <c r="AA49" s="59"/>
      <c r="AB49" s="59"/>
    </row>
    <row r="50" spans="1:28" ht="11.25" customHeight="1">
      <c r="A50" s="3">
        <v>48</v>
      </c>
      <c r="B50" s="119"/>
      <c r="C50" s="120"/>
      <c r="D50" s="17"/>
      <c r="E50" s="17"/>
      <c r="F50" s="136"/>
      <c r="G50" s="136"/>
      <c r="H50" s="124"/>
      <c r="I50" s="124"/>
      <c r="J50" s="125"/>
      <c r="K50" s="125"/>
      <c r="L50" s="17"/>
      <c r="M50" s="17"/>
      <c r="N50" s="17"/>
      <c r="O50" s="17"/>
      <c r="P50" s="17"/>
      <c r="Q50" s="17"/>
      <c r="R50" s="17"/>
      <c r="S50" s="17"/>
      <c r="T50" s="17"/>
      <c r="U50" s="18"/>
      <c r="V50" s="54"/>
      <c r="W50" s="139"/>
      <c r="X50" s="139"/>
      <c r="Y50" s="62"/>
      <c r="Z50" s="62"/>
      <c r="AA50" s="62"/>
      <c r="AB50" s="62"/>
    </row>
    <row r="51" spans="1:28" ht="11.25" customHeight="1">
      <c r="A51" s="3">
        <v>49</v>
      </c>
      <c r="B51" s="117"/>
      <c r="C51" s="71"/>
      <c r="D51" s="5"/>
      <c r="E51" s="5"/>
      <c r="F51" s="137"/>
      <c r="G51" s="137"/>
      <c r="H51" s="126"/>
      <c r="I51" s="126"/>
      <c r="J51" s="127"/>
      <c r="K51" s="127"/>
      <c r="L51" s="5"/>
      <c r="M51" s="5"/>
      <c r="N51" s="5"/>
      <c r="O51" s="5"/>
      <c r="P51" s="5"/>
      <c r="Q51" s="5"/>
      <c r="R51" s="5"/>
      <c r="S51" s="5"/>
      <c r="T51" s="5"/>
      <c r="U51" s="13"/>
      <c r="V51" s="53"/>
      <c r="W51" s="135"/>
      <c r="X51" s="135"/>
      <c r="Y51" s="59"/>
      <c r="Z51" s="59"/>
      <c r="AA51" s="59"/>
      <c r="AB51" s="59"/>
    </row>
    <row r="52" spans="1:28" ht="11.25" customHeight="1">
      <c r="A52" s="3">
        <v>50</v>
      </c>
      <c r="B52" s="106"/>
      <c r="C52" s="64"/>
      <c r="D52" s="7"/>
      <c r="E52" s="7"/>
      <c r="F52" s="131"/>
      <c r="G52" s="131"/>
      <c r="H52" s="108"/>
      <c r="I52" s="108"/>
      <c r="J52" s="109"/>
      <c r="K52" s="109"/>
      <c r="L52" s="7"/>
      <c r="M52" s="7"/>
      <c r="N52" s="7"/>
      <c r="O52" s="7"/>
      <c r="P52" s="7"/>
      <c r="Q52" s="7"/>
      <c r="R52" s="7"/>
      <c r="S52" s="7"/>
      <c r="T52" s="7"/>
      <c r="U52" s="1"/>
      <c r="V52" s="53"/>
      <c r="W52" s="135"/>
      <c r="X52" s="135"/>
      <c r="Y52" s="59"/>
      <c r="Z52" s="59"/>
      <c r="AA52" s="59"/>
      <c r="AB52" s="59"/>
    </row>
    <row r="53" spans="1:28" ht="11.25" customHeight="1">
      <c r="A53" s="3">
        <v>51</v>
      </c>
      <c r="B53" s="106"/>
      <c r="C53" s="64"/>
      <c r="D53" s="7"/>
      <c r="E53" s="7"/>
      <c r="F53" s="131"/>
      <c r="G53" s="131"/>
      <c r="H53" s="108"/>
      <c r="I53" s="108"/>
      <c r="J53" s="109"/>
      <c r="K53" s="109"/>
      <c r="L53" s="7"/>
      <c r="M53" s="7"/>
      <c r="N53" s="7"/>
      <c r="O53" s="7"/>
      <c r="P53" s="7"/>
      <c r="Q53" s="7"/>
      <c r="R53" s="7"/>
      <c r="S53" s="7"/>
      <c r="T53" s="7"/>
      <c r="U53" s="1"/>
      <c r="V53" s="53"/>
      <c r="W53" s="135"/>
      <c r="X53" s="135"/>
      <c r="Y53" s="59"/>
      <c r="Z53" s="59"/>
      <c r="AA53" s="59"/>
      <c r="AB53" s="59"/>
    </row>
    <row r="54" spans="1:28" ht="11.25" customHeight="1">
      <c r="A54" s="3">
        <v>52</v>
      </c>
      <c r="B54" s="106"/>
      <c r="C54" s="64"/>
      <c r="D54" s="7"/>
      <c r="E54" s="7"/>
      <c r="F54" s="131"/>
      <c r="G54" s="131"/>
      <c r="H54" s="108"/>
      <c r="I54" s="108"/>
      <c r="J54" s="109"/>
      <c r="K54" s="109"/>
      <c r="L54" s="7"/>
      <c r="M54" s="7"/>
      <c r="N54" s="7"/>
      <c r="O54" s="7"/>
      <c r="P54" s="7"/>
      <c r="Q54" s="7"/>
      <c r="R54" s="7"/>
      <c r="S54" s="7"/>
      <c r="T54" s="7"/>
      <c r="U54" s="1"/>
      <c r="V54" s="53"/>
      <c r="W54" s="135"/>
      <c r="X54" s="135"/>
      <c r="Y54" s="59"/>
      <c r="Z54" s="59"/>
      <c r="AA54" s="59"/>
      <c r="AB54" s="59"/>
    </row>
    <row r="55" spans="1:28" ht="11.25" customHeight="1">
      <c r="A55" s="3">
        <v>53</v>
      </c>
      <c r="B55" s="112"/>
      <c r="C55" s="87"/>
      <c r="D55" s="8"/>
      <c r="E55" s="8"/>
      <c r="F55" s="132"/>
      <c r="G55" s="132"/>
      <c r="H55" s="123"/>
      <c r="I55" s="123"/>
      <c r="J55" s="118"/>
      <c r="K55" s="118"/>
      <c r="L55" s="8"/>
      <c r="M55" s="8"/>
      <c r="N55" s="8"/>
      <c r="O55" s="8"/>
      <c r="P55" s="8"/>
      <c r="Q55" s="8"/>
      <c r="R55" s="8"/>
      <c r="S55" s="8"/>
      <c r="T55" s="8"/>
      <c r="U55" s="12"/>
      <c r="V55" s="53"/>
      <c r="W55" s="135"/>
      <c r="X55" s="135"/>
      <c r="Y55" s="59"/>
      <c r="Z55" s="59"/>
      <c r="AA55" s="59"/>
      <c r="AB55" s="59"/>
    </row>
    <row r="56" spans="1:28" ht="11.25" customHeight="1">
      <c r="A56" s="3">
        <v>54</v>
      </c>
      <c r="B56" s="121"/>
      <c r="C56" s="122"/>
      <c r="D56" s="42"/>
      <c r="E56" s="42"/>
      <c r="F56" s="138"/>
      <c r="G56" s="138"/>
      <c r="H56" s="128"/>
      <c r="I56" s="128"/>
      <c r="J56" s="60"/>
      <c r="K56" s="60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1"/>
      <c r="W56" s="138"/>
      <c r="X56" s="138"/>
      <c r="Y56" s="60"/>
      <c r="Z56" s="60"/>
      <c r="AA56" s="60"/>
      <c r="AB56" s="60"/>
    </row>
    <row r="57" spans="1:26" ht="11.25" customHeight="1">
      <c r="A57" s="3">
        <v>55</v>
      </c>
      <c r="B57" s="14" t="s">
        <v>164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  <c r="W57" s="52"/>
      <c r="X57" s="52"/>
      <c r="Y57" s="52"/>
      <c r="Z57" s="52"/>
    </row>
    <row r="58" spans="1:21" ht="11.25" customHeight="1">
      <c r="A58" s="3">
        <v>56</v>
      </c>
      <c r="B58" s="49" t="s">
        <v>165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49" t="s"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49" t="s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49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0" t="s">
        <v>166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167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168</v>
      </c>
    </row>
    <row r="64" ht="11.25" customHeight="1">
      <c r="A64" s="3"/>
    </row>
    <row r="65" ht="11.25" customHeight="1">
      <c r="A65" s="3"/>
    </row>
  </sheetData>
  <mergeCells count="292">
    <mergeCell ref="P38:Q38"/>
    <mergeCell ref="P39:Q39"/>
    <mergeCell ref="P34:Q34"/>
    <mergeCell ref="P35:Q35"/>
    <mergeCell ref="P36:Q36"/>
    <mergeCell ref="P37:Q37"/>
    <mergeCell ref="L38:M38"/>
    <mergeCell ref="L39:M39"/>
    <mergeCell ref="N32:O32"/>
    <mergeCell ref="N33:O33"/>
    <mergeCell ref="N34:O34"/>
    <mergeCell ref="N35:O35"/>
    <mergeCell ref="N36:O36"/>
    <mergeCell ref="N37:O37"/>
    <mergeCell ref="N38:O38"/>
    <mergeCell ref="N39:O39"/>
    <mergeCell ref="L34:M34"/>
    <mergeCell ref="L35:M35"/>
    <mergeCell ref="L36:M36"/>
    <mergeCell ref="L37:M37"/>
    <mergeCell ref="N31:O31"/>
    <mergeCell ref="P31:Q31"/>
    <mergeCell ref="L32:M32"/>
    <mergeCell ref="L33:M33"/>
    <mergeCell ref="P32:Q32"/>
    <mergeCell ref="P33:Q33"/>
    <mergeCell ref="W53:X53"/>
    <mergeCell ref="Y53:Z53"/>
    <mergeCell ref="W56:X56"/>
    <mergeCell ref="Y56:Z56"/>
    <mergeCell ref="W54:X54"/>
    <mergeCell ref="Y54:Z54"/>
    <mergeCell ref="W55:X55"/>
    <mergeCell ref="Y55:Z55"/>
    <mergeCell ref="W51:X51"/>
    <mergeCell ref="Y51:Z51"/>
    <mergeCell ref="W52:X52"/>
    <mergeCell ref="Y52:Z52"/>
    <mergeCell ref="W49:X49"/>
    <mergeCell ref="Y49:Z49"/>
    <mergeCell ref="W50:X50"/>
    <mergeCell ref="Y50:Z50"/>
    <mergeCell ref="W47:X47"/>
    <mergeCell ref="Y47:Z47"/>
    <mergeCell ref="W48:X48"/>
    <mergeCell ref="Y48:Z48"/>
    <mergeCell ref="W45:X45"/>
    <mergeCell ref="Y45:Z45"/>
    <mergeCell ref="W46:X46"/>
    <mergeCell ref="Y46:Z46"/>
    <mergeCell ref="W43:X43"/>
    <mergeCell ref="Y43:Z43"/>
    <mergeCell ref="W44:X44"/>
    <mergeCell ref="Y44:Z44"/>
    <mergeCell ref="W41:X41"/>
    <mergeCell ref="Y41:Z41"/>
    <mergeCell ref="W42:X42"/>
    <mergeCell ref="Y42:Z42"/>
    <mergeCell ref="W39:X39"/>
    <mergeCell ref="Y37:Z37"/>
    <mergeCell ref="W40:X40"/>
    <mergeCell ref="Y40:Z40"/>
    <mergeCell ref="W36:X36"/>
    <mergeCell ref="Y36:Z36"/>
    <mergeCell ref="W37:X37"/>
    <mergeCell ref="W38:X38"/>
    <mergeCell ref="Y38:Z38"/>
    <mergeCell ref="W34:X34"/>
    <mergeCell ref="Y34:Z34"/>
    <mergeCell ref="W35:X35"/>
    <mergeCell ref="Y35:Z35"/>
    <mergeCell ref="F53:G53"/>
    <mergeCell ref="F54:G54"/>
    <mergeCell ref="F55:G55"/>
    <mergeCell ref="F56:G56"/>
    <mergeCell ref="F49:G49"/>
    <mergeCell ref="F50:G50"/>
    <mergeCell ref="F51:G51"/>
    <mergeCell ref="F52:G52"/>
    <mergeCell ref="F45:G45"/>
    <mergeCell ref="F46:G46"/>
    <mergeCell ref="F47:G47"/>
    <mergeCell ref="F48:G48"/>
    <mergeCell ref="F41:G41"/>
    <mergeCell ref="F42:G42"/>
    <mergeCell ref="F43:G43"/>
    <mergeCell ref="F44:G44"/>
    <mergeCell ref="F37:G37"/>
    <mergeCell ref="F38:G38"/>
    <mergeCell ref="F39:G39"/>
    <mergeCell ref="F40:G40"/>
    <mergeCell ref="Y33:Z33"/>
    <mergeCell ref="Y28:Z28"/>
    <mergeCell ref="W28:X28"/>
    <mergeCell ref="Y29:Z29"/>
    <mergeCell ref="W31:X31"/>
    <mergeCell ref="W32:X32"/>
    <mergeCell ref="W33:X33"/>
    <mergeCell ref="Y32:Z32"/>
    <mergeCell ref="Y31:Z31"/>
    <mergeCell ref="H56:I56"/>
    <mergeCell ref="J56:K56"/>
    <mergeCell ref="F28:G28"/>
    <mergeCell ref="F30:G30"/>
    <mergeCell ref="F31:G31"/>
    <mergeCell ref="F32:G32"/>
    <mergeCell ref="F33:G33"/>
    <mergeCell ref="F34:G34"/>
    <mergeCell ref="F35:G35"/>
    <mergeCell ref="F36:G36"/>
    <mergeCell ref="H54:I54"/>
    <mergeCell ref="J54:K54"/>
    <mergeCell ref="H55:I55"/>
    <mergeCell ref="J55:K55"/>
    <mergeCell ref="H52:I52"/>
    <mergeCell ref="J52:K52"/>
    <mergeCell ref="H53:I53"/>
    <mergeCell ref="J53:K53"/>
    <mergeCell ref="H50:I50"/>
    <mergeCell ref="J50:K50"/>
    <mergeCell ref="H51:I51"/>
    <mergeCell ref="J51:K51"/>
    <mergeCell ref="H48:I48"/>
    <mergeCell ref="J48:K48"/>
    <mergeCell ref="H49:I49"/>
    <mergeCell ref="J49:K49"/>
    <mergeCell ref="H46:I46"/>
    <mergeCell ref="J46:K46"/>
    <mergeCell ref="H47:I47"/>
    <mergeCell ref="J47:K47"/>
    <mergeCell ref="H44:I44"/>
    <mergeCell ref="J44:K44"/>
    <mergeCell ref="H45:I45"/>
    <mergeCell ref="J45:K45"/>
    <mergeCell ref="H42:I42"/>
    <mergeCell ref="J42:K42"/>
    <mergeCell ref="H43:I43"/>
    <mergeCell ref="J43:K43"/>
    <mergeCell ref="H40:I40"/>
    <mergeCell ref="J40:K40"/>
    <mergeCell ref="H41:I41"/>
    <mergeCell ref="J41:K41"/>
    <mergeCell ref="B54:C54"/>
    <mergeCell ref="B55:C55"/>
    <mergeCell ref="B56:C56"/>
    <mergeCell ref="H33:I33"/>
    <mergeCell ref="H34:I34"/>
    <mergeCell ref="H35:I35"/>
    <mergeCell ref="H36:I36"/>
    <mergeCell ref="H37:I37"/>
    <mergeCell ref="H38:I38"/>
    <mergeCell ref="H39:I39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41:C41"/>
    <mergeCell ref="J33:K33"/>
    <mergeCell ref="J34:K34"/>
    <mergeCell ref="J35:K35"/>
    <mergeCell ref="J36:K36"/>
    <mergeCell ref="J37:K37"/>
    <mergeCell ref="J38:K38"/>
    <mergeCell ref="B40:C40"/>
    <mergeCell ref="B37:C37"/>
    <mergeCell ref="J39:K39"/>
    <mergeCell ref="H29:I29"/>
    <mergeCell ref="J29:K29"/>
    <mergeCell ref="H30:K30"/>
    <mergeCell ref="H31:I31"/>
    <mergeCell ref="J31:K31"/>
    <mergeCell ref="B29:C29"/>
    <mergeCell ref="B38:C38"/>
    <mergeCell ref="B39:C39"/>
    <mergeCell ref="B33:C33"/>
    <mergeCell ref="B34:C34"/>
    <mergeCell ref="B35:C35"/>
    <mergeCell ref="B36:C36"/>
    <mergeCell ref="N30:O30"/>
    <mergeCell ref="P30:Q30"/>
    <mergeCell ref="B31:C31"/>
    <mergeCell ref="B32:C32"/>
    <mergeCell ref="B30:C30"/>
    <mergeCell ref="D30:E30"/>
    <mergeCell ref="L30:M30"/>
    <mergeCell ref="H32:I32"/>
    <mergeCell ref="J32:K32"/>
    <mergeCell ref="L31:M31"/>
    <mergeCell ref="B28:C28"/>
    <mergeCell ref="D28:E28"/>
    <mergeCell ref="L28:M28"/>
    <mergeCell ref="H28:K28"/>
    <mergeCell ref="F19:G19"/>
    <mergeCell ref="F20:G20"/>
    <mergeCell ref="F21:G21"/>
    <mergeCell ref="F22:G22"/>
    <mergeCell ref="F12:G12"/>
    <mergeCell ref="F13:G13"/>
    <mergeCell ref="F14:G14"/>
    <mergeCell ref="F15:G15"/>
    <mergeCell ref="F16:G16"/>
    <mergeCell ref="F17:G17"/>
    <mergeCell ref="F18:G18"/>
    <mergeCell ref="N28:O28"/>
    <mergeCell ref="P28:Q28"/>
    <mergeCell ref="J23:K23"/>
    <mergeCell ref="L23:M23"/>
    <mergeCell ref="J24:K24"/>
    <mergeCell ref="L24:M24"/>
    <mergeCell ref="B27:U27"/>
    <mergeCell ref="F25:G25"/>
    <mergeCell ref="F26:G26"/>
    <mergeCell ref="F23:G23"/>
    <mergeCell ref="J21:K21"/>
    <mergeCell ref="L21:M21"/>
    <mergeCell ref="J22:K22"/>
    <mergeCell ref="L22:M22"/>
    <mergeCell ref="J19:K19"/>
    <mergeCell ref="L19:M19"/>
    <mergeCell ref="J20:K20"/>
    <mergeCell ref="L20:M20"/>
    <mergeCell ref="J17:K17"/>
    <mergeCell ref="L17:M17"/>
    <mergeCell ref="J18:K18"/>
    <mergeCell ref="L18:M18"/>
    <mergeCell ref="J15:K15"/>
    <mergeCell ref="L15:M15"/>
    <mergeCell ref="J16:K16"/>
    <mergeCell ref="L16:M16"/>
    <mergeCell ref="J13:K13"/>
    <mergeCell ref="L13:M13"/>
    <mergeCell ref="J14:K14"/>
    <mergeCell ref="L14:M14"/>
    <mergeCell ref="H21:I21"/>
    <mergeCell ref="H22:I22"/>
    <mergeCell ref="H23:I23"/>
    <mergeCell ref="H24:I24"/>
    <mergeCell ref="H17:I17"/>
    <mergeCell ref="H18:I18"/>
    <mergeCell ref="H19:I19"/>
    <mergeCell ref="H20:I20"/>
    <mergeCell ref="B1:U2"/>
    <mergeCell ref="R3:U3"/>
    <mergeCell ref="R4:U4"/>
    <mergeCell ref="R5:U5"/>
    <mergeCell ref="R7:U7"/>
    <mergeCell ref="B10:U10"/>
    <mergeCell ref="H11:I11"/>
    <mergeCell ref="H12:I12"/>
    <mergeCell ref="J11:K11"/>
    <mergeCell ref="L11:M11"/>
    <mergeCell ref="J12:K12"/>
    <mergeCell ref="L12:M12"/>
    <mergeCell ref="F11:G11"/>
    <mergeCell ref="H13:I13"/>
    <mergeCell ref="H14:I14"/>
    <mergeCell ref="H15:I15"/>
    <mergeCell ref="H16:I16"/>
    <mergeCell ref="AA35:AB35"/>
    <mergeCell ref="AA36:AB36"/>
    <mergeCell ref="AA31:AB31"/>
    <mergeCell ref="AA32:AB32"/>
    <mergeCell ref="AA33:AB33"/>
    <mergeCell ref="AA34:AB34"/>
    <mergeCell ref="AA37:AB37"/>
    <mergeCell ref="AA40:AB40"/>
    <mergeCell ref="AA41:AB41"/>
    <mergeCell ref="AA42:AB42"/>
    <mergeCell ref="AA38:AB38"/>
    <mergeCell ref="AA50:AB50"/>
    <mergeCell ref="AA43:AB43"/>
    <mergeCell ref="AA44:AB44"/>
    <mergeCell ref="AA45:AB45"/>
    <mergeCell ref="AA46:AB46"/>
    <mergeCell ref="AA55:AB55"/>
    <mergeCell ref="AA56:AB56"/>
    <mergeCell ref="AA29:AB29"/>
    <mergeCell ref="AA51:AB51"/>
    <mergeCell ref="AA52:AB52"/>
    <mergeCell ref="AA53:AB53"/>
    <mergeCell ref="AA54:AB54"/>
    <mergeCell ref="AA47:AB47"/>
    <mergeCell ref="AA48:AB48"/>
    <mergeCell ref="AA49:AB49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U65"/>
  <sheetViews>
    <sheetView zoomScaleSheetLayoutView="100" workbookViewId="0" topLeftCell="A1">
      <selection activeCell="N4" sqref="N4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76" t="s">
        <v>22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2:21" ht="11.25" customHeigh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ht="11.25" customHeight="1">
      <c r="A3" s="3">
        <v>1</v>
      </c>
      <c r="B3" s="4" t="s">
        <v>10</v>
      </c>
      <c r="C3" s="5"/>
      <c r="D3" s="5"/>
      <c r="E3" s="30" t="e">
        <f>project</f>
        <v>#NAME?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11</v>
      </c>
      <c r="Q3" s="11"/>
      <c r="R3" s="152" t="e">
        <f>jobno</f>
        <v>#NAME?</v>
      </c>
      <c r="S3" s="152"/>
      <c r="T3" s="152"/>
      <c r="U3" s="153"/>
    </row>
    <row r="4" spans="1:21" ht="11.25" customHeight="1">
      <c r="A4" s="3">
        <v>2</v>
      </c>
      <c r="B4" s="6" t="s">
        <v>12</v>
      </c>
      <c r="C4" s="7"/>
      <c r="D4" s="7"/>
      <c r="E4" s="31" t="e">
        <f>client</f>
        <v>#NAME?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13</v>
      </c>
      <c r="Q4" s="7"/>
      <c r="R4" s="84" t="s">
        <v>23</v>
      </c>
      <c r="S4" s="84"/>
      <c r="T4" s="84"/>
      <c r="U4" s="85"/>
    </row>
    <row r="5" spans="1:21" ht="11.25" customHeight="1">
      <c r="A5" s="3">
        <v>3</v>
      </c>
      <c r="B5" s="6" t="s">
        <v>14</v>
      </c>
      <c r="C5" s="7"/>
      <c r="D5" s="7"/>
      <c r="E5" s="31" t="e">
        <f>contractor</f>
        <v>#NAME?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15</v>
      </c>
      <c r="Q5" s="7"/>
      <c r="R5" s="64" t="s">
        <v>24</v>
      </c>
      <c r="S5" s="64"/>
      <c r="T5" s="64"/>
      <c r="U5" s="86"/>
    </row>
    <row r="6" spans="1:21" ht="11.25" customHeight="1">
      <c r="A6" s="3">
        <v>4</v>
      </c>
      <c r="B6" s="9" t="s">
        <v>16</v>
      </c>
      <c r="C6" s="8"/>
      <c r="D6" s="8"/>
      <c r="E6" s="32" t="e">
        <f>code</f>
        <v>#NAME?</v>
      </c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17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 t="s">
        <v>18</v>
      </c>
      <c r="C7" s="11"/>
      <c r="D7" s="11"/>
      <c r="E7" s="33" t="e">
        <f>service</f>
        <v>#NAME?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19</v>
      </c>
      <c r="Q7" s="11"/>
      <c r="R7" s="154" t="e">
        <f>itemno</f>
        <v>#NAME?</v>
      </c>
      <c r="S7" s="154"/>
      <c r="T7" s="154"/>
      <c r="U7" s="155"/>
    </row>
    <row r="8" spans="1:21" ht="11.25" customHeight="1">
      <c r="A8" s="3">
        <v>6</v>
      </c>
      <c r="B8" s="6" t="s">
        <v>20</v>
      </c>
      <c r="C8" s="7"/>
      <c r="D8" s="7"/>
      <c r="E8" s="31" t="e">
        <f>type</f>
        <v>#NAME?</v>
      </c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spans="1:21" ht="11.25" customHeight="1">
      <c r="A10" s="3">
        <v>8</v>
      </c>
      <c r="B10" s="67" t="s">
        <v>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</row>
    <row r="11" spans="1:21" ht="11.25" customHeight="1">
      <c r="A11" s="3">
        <v>9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ht="11.25" customHeight="1">
      <c r="A12" s="3">
        <v>10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spans="1:21" ht="11.25" customHeight="1">
      <c r="A23" s="3">
        <v>21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"/>
    </row>
    <row r="24" spans="1:21" ht="11.25" customHeight="1">
      <c r="A24" s="3">
        <v>22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</row>
    <row r="25" spans="1:21" ht="11.25" customHeight="1">
      <c r="A25" s="3">
        <v>23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</row>
    <row r="26" spans="1:21" ht="11.25" customHeight="1">
      <c r="A26" s="3">
        <v>24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"/>
    </row>
    <row r="28" spans="1:21" ht="11.25" customHeight="1">
      <c r="A28" s="3">
        <v>26</v>
      </c>
      <c r="B28" s="67" t="s">
        <v>26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1:21" ht="11.25" customHeight="1">
      <c r="A29" s="3">
        <v>27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</row>
    <row r="30" spans="1:21" ht="11.25" customHeight="1">
      <c r="A30" s="3">
        <v>28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</row>
    <row r="31" spans="1:21" ht="11.25" customHeight="1">
      <c r="A31" s="3">
        <v>29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</row>
    <row r="32" spans="1:21" ht="11.25" customHeight="1">
      <c r="A32" s="3">
        <v>30</v>
      </c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/>
    </row>
    <row r="33" spans="1:2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"/>
    </row>
    <row r="35" spans="1:2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1.25" customHeight="1">
      <c r="A36" s="3">
        <v>34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"/>
    </row>
    <row r="37" spans="1:21" ht="11.25" customHeight="1">
      <c r="A37" s="3">
        <v>35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1.25" customHeight="1">
      <c r="A38" s="3">
        <v>36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1.25" customHeight="1">
      <c r="A39" s="3">
        <v>37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ht="11.25" customHeight="1">
      <c r="A40" s="3">
        <v>38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1.25" customHeight="1">
      <c r="A41" s="3">
        <v>39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1.25" customHeight="1">
      <c r="A42" s="3">
        <v>40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1.25" customHeight="1">
      <c r="A43" s="3">
        <v>41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1.25" customHeight="1">
      <c r="A44" s="3">
        <v>42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ht="11.25" customHeight="1">
      <c r="A45" s="3">
        <v>43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1.25" customHeight="1">
      <c r="A46" s="3">
        <v>44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156" t="s">
        <v>25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8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21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49" t="s">
        <v>63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49" t="s"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49" t="s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49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0" t="s">
        <v>64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19" t="e">
        <f>cosymbol</f>
        <v>#NAME?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34" t="e">
        <f>coname</f>
        <v>#NAME?</v>
      </c>
    </row>
    <row r="64" ht="11.25" customHeight="1">
      <c r="A64" s="3"/>
    </row>
    <row r="65" ht="11.25" customHeight="1">
      <c r="A65" s="3"/>
    </row>
  </sheetData>
  <mergeCells count="8">
    <mergeCell ref="R7:U7"/>
    <mergeCell ref="B10:U10"/>
    <mergeCell ref="B28:U28"/>
    <mergeCell ref="B49:U49"/>
    <mergeCell ref="B1:U2"/>
    <mergeCell ref="R3:U3"/>
    <mergeCell ref="R4:U4"/>
    <mergeCell ref="R5:U5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2012-04-03T10:55:39Z</cp:lastPrinted>
  <dcterms:created xsi:type="dcterms:W3CDTF">2003-02-24T11:18:01Z</dcterms:created>
  <dcterms:modified xsi:type="dcterms:W3CDTF">2015-10-14T06:05:41Z</dcterms:modified>
  <cp:category/>
  <cp:version/>
  <cp:contentType/>
  <cp:contentStatus/>
</cp:coreProperties>
</file>